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5\Desktop\作成データ\その他\その他\2023_0703_貸会議室ページ更新\データ\"/>
    </mc:Choice>
  </mc:AlternateContent>
  <xr:revisionPtr revIDLastSave="0" documentId="13_ncr:1_{46BAC50B-75DC-4276-8AFC-4CB385FE0995}" xr6:coauthVersionLast="47" xr6:coauthVersionMax="47" xr10:uidLastSave="{00000000-0000-0000-0000-000000000000}"/>
  <bookViews>
    <workbookView xWindow="-120" yWindow="-120" windowWidth="29040" windowHeight="15720" xr2:uid="{40A1F9DE-FFFC-4BBD-BF2D-4A06F0142AF1}"/>
  </bookViews>
  <sheets>
    <sheet name="申込書" sheetId="1" r:id="rId1"/>
    <sheet name="リスト" sheetId="2" r:id="rId2"/>
    <sheet name="計算用シート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3" l="1"/>
  <c r="S29" i="1" s="1"/>
  <c r="K35" i="3"/>
  <c r="L33" i="3"/>
  <c r="K33" i="3"/>
  <c r="J33" i="3"/>
  <c r="I33" i="3"/>
  <c r="C31" i="3"/>
  <c r="R35" i="1" s="1"/>
  <c r="C30" i="3"/>
  <c r="S31" i="1" s="1"/>
  <c r="K28" i="3"/>
  <c r="K23" i="3"/>
  <c r="L17" i="3"/>
  <c r="K17" i="3"/>
  <c r="J17" i="3"/>
  <c r="L16" i="3"/>
  <c r="K16" i="3"/>
  <c r="J16" i="3"/>
  <c r="J15" i="3"/>
  <c r="L15" i="3"/>
  <c r="K15" i="3"/>
  <c r="J14" i="3"/>
  <c r="L14" i="3"/>
  <c r="K14" i="3"/>
  <c r="C28" i="3"/>
  <c r="S27" i="1" s="1"/>
  <c r="C27" i="3"/>
  <c r="S25" i="1" s="1"/>
  <c r="C25" i="3"/>
  <c r="S8" i="1" s="1"/>
  <c r="C26" i="3"/>
  <c r="S16" i="1" s="1"/>
  <c r="M15" i="3" l="1"/>
  <c r="M33" i="3"/>
  <c r="M35" i="3" s="1"/>
  <c r="L6" i="3" s="1"/>
  <c r="K40" i="1" s="1"/>
  <c r="M14" i="3"/>
  <c r="M17" i="3"/>
  <c r="M16" i="3"/>
  <c r="M18" i="3" l="1"/>
  <c r="I6" i="3" l="1"/>
  <c r="A40" i="1" s="1"/>
  <c r="I23" i="3"/>
  <c r="M23" i="3" s="1"/>
  <c r="J6" i="3" s="1"/>
  <c r="E40" i="1" s="1"/>
  <c r="I28" i="3"/>
  <c r="M28" i="3" s="1"/>
  <c r="K6" i="3" s="1"/>
  <c r="G40" i="1" s="1"/>
  <c r="M6" i="3" l="1"/>
  <c r="O40" i="1" s="1"/>
  <c r="M8" i="3" l="1"/>
  <c r="O42" i="1" s="1"/>
  <c r="M10" i="3" l="1"/>
  <c r="O44" i="1" s="1"/>
</calcChain>
</file>

<file path=xl/sharedStrings.xml><?xml version="1.0" encoding="utf-8"?>
<sst xmlns="http://schemas.openxmlformats.org/spreadsheetml/2006/main" count="225" uniqueCount="174">
  <si>
    <t>申込日</t>
    <rPh sb="0" eb="3">
      <t>モウシコミビ</t>
    </rPh>
    <phoneticPr fontId="1"/>
  </si>
  <si>
    <t>担当者</t>
    <rPh sb="0" eb="3">
      <t>タントウシャ</t>
    </rPh>
    <phoneticPr fontId="1"/>
  </si>
  <si>
    <t>TEL</t>
    <phoneticPr fontId="1"/>
  </si>
  <si>
    <t>FAX</t>
    <phoneticPr fontId="1"/>
  </si>
  <si>
    <t>表示日時</t>
    <rPh sb="0" eb="4">
      <t>ヒョウジニチジ</t>
    </rPh>
    <phoneticPr fontId="1"/>
  </si>
  <si>
    <t>会員確認</t>
    <rPh sb="0" eb="2">
      <t>カイイン</t>
    </rPh>
    <rPh sb="2" eb="4">
      <t>カクニン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</si>
  <si>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</si>
  <si>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</si>
  <si>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</si>
  <si>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</si>
  <si>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</si>
  <si>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▲</t>
    <phoneticPr fontId="1"/>
  </si>
  <si>
    <t>室名</t>
    <rPh sb="0" eb="2">
      <t>シツメイ</t>
    </rPh>
    <phoneticPr fontId="1"/>
  </si>
  <si>
    <t>人数</t>
    <rPh sb="0" eb="2">
      <t>ニンズウ</t>
    </rPh>
    <phoneticPr fontId="1"/>
  </si>
  <si>
    <t>9:00～12：00</t>
    <phoneticPr fontId="1"/>
  </si>
  <si>
    <t>13：00～17：00</t>
    <phoneticPr fontId="1"/>
  </si>
  <si>
    <t>18：00～21：30</t>
    <phoneticPr fontId="1"/>
  </si>
  <si>
    <t>第１会議室</t>
    <rPh sb="0" eb="1">
      <t>ダイ</t>
    </rPh>
    <rPh sb="2" eb="5">
      <t>カイギシツ</t>
    </rPh>
    <phoneticPr fontId="1"/>
  </si>
  <si>
    <t>第２会議室</t>
    <rPh sb="0" eb="1">
      <t>ダイ</t>
    </rPh>
    <rPh sb="2" eb="5">
      <t>カイギシツ</t>
    </rPh>
    <phoneticPr fontId="1"/>
  </si>
  <si>
    <t>第３会議室</t>
    <rPh sb="0" eb="1">
      <t>ダイ</t>
    </rPh>
    <rPh sb="2" eb="5">
      <t>カイギシツ</t>
    </rPh>
    <phoneticPr fontId="1"/>
  </si>
  <si>
    <t>大会議室</t>
    <rPh sb="0" eb="1">
      <t>ダイ</t>
    </rPh>
    <rPh sb="1" eb="4">
      <t>カイギシツ</t>
    </rPh>
    <phoneticPr fontId="1"/>
  </si>
  <si>
    <t>付帯設備</t>
    <rPh sb="0" eb="2">
      <t>フタイ</t>
    </rPh>
    <rPh sb="2" eb="4">
      <t>セツビ</t>
    </rPh>
    <phoneticPr fontId="1"/>
  </si>
  <si>
    <t>スクリーン</t>
    <phoneticPr fontId="1"/>
  </si>
  <si>
    <t>室料</t>
    <rPh sb="0" eb="2">
      <t>シツリョウ</t>
    </rPh>
    <phoneticPr fontId="1"/>
  </si>
  <si>
    <t>7,000</t>
    <phoneticPr fontId="1"/>
  </si>
  <si>
    <t>（7,700）</t>
    <phoneticPr fontId="1"/>
  </si>
  <si>
    <t>4,000</t>
    <phoneticPr fontId="1"/>
  </si>
  <si>
    <t>（4,400）</t>
    <phoneticPr fontId="1"/>
  </si>
  <si>
    <t>14,000</t>
    <phoneticPr fontId="1"/>
  </si>
  <si>
    <t>（15,400）</t>
    <phoneticPr fontId="1"/>
  </si>
  <si>
    <t>11,000</t>
    <phoneticPr fontId="1"/>
  </si>
  <si>
    <t>（12,100）</t>
    <phoneticPr fontId="1"/>
  </si>
  <si>
    <t>13,000</t>
    <phoneticPr fontId="1"/>
  </si>
  <si>
    <t>（14,300）</t>
    <phoneticPr fontId="1"/>
  </si>
  <si>
    <t>22,000</t>
    <phoneticPr fontId="1"/>
  </si>
  <si>
    <t>（24,200）</t>
    <phoneticPr fontId="1"/>
  </si>
  <si>
    <t>9,000</t>
    <phoneticPr fontId="1"/>
  </si>
  <si>
    <t>（9,900）</t>
    <phoneticPr fontId="1"/>
  </si>
  <si>
    <t>（28,600）</t>
    <phoneticPr fontId="1"/>
  </si>
  <si>
    <t>会員割引（20％引）</t>
    <rPh sb="0" eb="2">
      <t>カイイン</t>
    </rPh>
    <rPh sb="2" eb="4">
      <t>ワリビキ</t>
    </rPh>
    <rPh sb="8" eb="9">
      <t>ヒ</t>
    </rPh>
    <phoneticPr fontId="1"/>
  </si>
  <si>
    <t>円</t>
    <rPh sb="0" eb="1">
      <t>エン</t>
    </rPh>
    <phoneticPr fontId="1"/>
  </si>
  <si>
    <t>領収印</t>
    <rPh sb="0" eb="2">
      <t>リョウシュウ</t>
    </rPh>
    <rPh sb="2" eb="3">
      <t>イン</t>
    </rPh>
    <phoneticPr fontId="1"/>
  </si>
  <si>
    <t>≪お振込先≫</t>
    <rPh sb="2" eb="5">
      <t>フリコミサキ</t>
    </rPh>
    <phoneticPr fontId="1"/>
  </si>
  <si>
    <t>消費税（10%）</t>
    <rPh sb="0" eb="3">
      <t>ショウヒゼイ</t>
    </rPh>
    <phoneticPr fontId="1"/>
  </si>
  <si>
    <t>使用料計（10％対象）</t>
    <rPh sb="0" eb="3">
      <t>シヨウリョウ</t>
    </rPh>
    <rPh sb="3" eb="4">
      <t>ケイ</t>
    </rPh>
    <rPh sb="8" eb="10">
      <t>タイショウ</t>
    </rPh>
    <phoneticPr fontId="1"/>
  </si>
  <si>
    <t>開催するイベント等の広報活動を行う（事前に広報チラシ等のご提出をお願いします）</t>
    <rPh sb="0" eb="2">
      <t>カイサイ</t>
    </rPh>
    <rPh sb="8" eb="9">
      <t>トウ</t>
    </rPh>
    <rPh sb="10" eb="12">
      <t>コウホウ</t>
    </rPh>
    <rPh sb="12" eb="14">
      <t>カツドウ</t>
    </rPh>
    <rPh sb="15" eb="16">
      <t>オコナ</t>
    </rPh>
    <rPh sb="18" eb="20">
      <t>ジゼン</t>
    </rPh>
    <rPh sb="21" eb="23">
      <t>コウホウ</t>
    </rPh>
    <rPh sb="26" eb="27">
      <t>トウ</t>
    </rPh>
    <rPh sb="29" eb="31">
      <t>テイシュツ</t>
    </rPh>
    <rPh sb="33" eb="34">
      <t>ネガ</t>
    </rPh>
    <phoneticPr fontId="1"/>
  </si>
  <si>
    <t>お問合せは当所総務課まで</t>
    <rPh sb="1" eb="2">
      <t>ト</t>
    </rPh>
    <rPh sb="2" eb="3">
      <t>ア</t>
    </rPh>
    <rPh sb="5" eb="7">
      <t>トウショ</t>
    </rPh>
    <rPh sb="7" eb="10">
      <t>ソウムカ</t>
    </rPh>
    <phoneticPr fontId="1"/>
  </si>
  <si>
    <t>●会館使用規程を確認のうえ、申込みます。</t>
    <rPh sb="1" eb="3">
      <t>カイカン</t>
    </rPh>
    <rPh sb="3" eb="5">
      <t>シヨウ</t>
    </rPh>
    <rPh sb="5" eb="7">
      <t>キテイ</t>
    </rPh>
    <rPh sb="8" eb="10">
      <t>カクニン</t>
    </rPh>
    <rPh sb="14" eb="16">
      <t>モウシコミ</t>
    </rPh>
    <phoneticPr fontId="1"/>
  </si>
  <si>
    <t>日</t>
  </si>
  <si>
    <r>
      <t xml:space="preserve">事業所名
</t>
    </r>
    <r>
      <rPr>
        <sz val="8"/>
        <color theme="1"/>
        <rFont val="HGPｺﾞｼｯｸM"/>
        <family val="3"/>
        <charset val="128"/>
      </rPr>
      <t>または</t>
    </r>
    <r>
      <rPr>
        <sz val="11"/>
        <color theme="1"/>
        <rFont val="HGPｺﾞｼｯｸM"/>
        <family val="3"/>
        <charset val="128"/>
      </rPr>
      <t xml:space="preserve">
団体名</t>
    </r>
    <rPh sb="0" eb="3">
      <t>ジギョウショ</t>
    </rPh>
    <rPh sb="3" eb="4">
      <t>メイ</t>
    </rPh>
    <rPh sb="9" eb="12">
      <t>ダンタイメイ</t>
    </rPh>
    <phoneticPr fontId="1"/>
  </si>
  <si>
    <t>所在地
（住所）</t>
    <rPh sb="0" eb="3">
      <t>ショザイチ</t>
    </rPh>
    <rPh sb="5" eb="7">
      <t>ジュウショ</t>
    </rPh>
    <phoneticPr fontId="1"/>
  </si>
  <si>
    <t>〒</t>
    <phoneticPr fontId="1"/>
  </si>
  <si>
    <t>会員料金を適用する場合、必ず会員名をご記入下さい。</t>
    <rPh sb="0" eb="2">
      <t>カイイン</t>
    </rPh>
    <rPh sb="2" eb="4">
      <t>リョウキン</t>
    </rPh>
    <rPh sb="5" eb="7">
      <t>テキヨウ</t>
    </rPh>
    <rPh sb="9" eb="11">
      <t>バアイ</t>
    </rPh>
    <rPh sb="12" eb="13">
      <t>カナラ</t>
    </rPh>
    <rPh sb="14" eb="16">
      <t>カイイン</t>
    </rPh>
    <rPh sb="16" eb="17">
      <t>メイ</t>
    </rPh>
    <rPh sb="19" eb="21">
      <t>キニュウ</t>
    </rPh>
    <rPh sb="21" eb="22">
      <t>クダ</t>
    </rPh>
    <phoneticPr fontId="1"/>
  </si>
  <si>
    <t>以下、事務局記入欄</t>
    <rPh sb="0" eb="2">
      <t>イカ</t>
    </rPh>
    <rPh sb="3" eb="6">
      <t>ジムキョク</t>
    </rPh>
    <rPh sb="6" eb="9">
      <t>キニュウラン</t>
    </rPh>
    <phoneticPr fontId="1"/>
  </si>
  <si>
    <t>）</t>
    <phoneticPr fontId="1"/>
  </si>
  <si>
    <t>予約受付印</t>
    <rPh sb="0" eb="2">
      <t>ヨヤク</t>
    </rPh>
    <rPh sb="2" eb="5">
      <t>ウケツケイン</t>
    </rPh>
    <phoneticPr fontId="1"/>
  </si>
  <si>
    <r>
      <t>太枠部分にご記入のうえ、FAXでお申込み下さい。</t>
    </r>
    <r>
      <rPr>
        <b/>
        <sz val="11"/>
        <color theme="1"/>
        <rFont val="HGPｺﾞｼｯｸM"/>
        <family val="3"/>
        <charset val="128"/>
      </rPr>
      <t>↑（06-6857-0474）↑</t>
    </r>
    <rPh sb="0" eb="2">
      <t>フトワク</t>
    </rPh>
    <rPh sb="2" eb="4">
      <t>ブブン</t>
    </rPh>
    <rPh sb="6" eb="8">
      <t>キニュウ</t>
    </rPh>
    <rPh sb="17" eb="19">
      <t>モウシコ</t>
    </rPh>
    <rPh sb="20" eb="21">
      <t>クダ</t>
    </rPh>
    <phoneticPr fontId="1"/>
  </si>
  <si>
    <t>▼１F掲示板に表示する内容　※直前申込は表示できません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</si>
  <si>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</si>
  <si>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</si>
  <si>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</si>
  <si>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</si>
  <si>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</si>
  <si>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</si>
  <si>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</si>
  <si>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</si>
  <si>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r>
      <t>使用する室名・時間帯の□に</t>
    </r>
    <r>
      <rPr>
        <sz val="11"/>
        <color theme="1"/>
        <rFont val="Segoe UI Symbol"/>
        <family val="1"/>
      </rPr>
      <t>✓</t>
    </r>
    <r>
      <rPr>
        <sz val="11"/>
        <color theme="1"/>
        <rFont val="HGPｺﾞｼｯｸM"/>
        <family val="3"/>
        <charset val="128"/>
      </rPr>
      <t>をつけて下さい。</t>
    </r>
    <rPh sb="0" eb="2">
      <t>シヨウ</t>
    </rPh>
    <rPh sb="4" eb="6">
      <t>シツメイ</t>
    </rPh>
    <rPh sb="7" eb="10">
      <t>ジカンタイ</t>
    </rPh>
    <rPh sb="18" eb="19">
      <t>クダ</t>
    </rPh>
    <phoneticPr fontId="1"/>
  </si>
  <si>
    <r>
      <t>■付帯設備申込</t>
    </r>
    <r>
      <rPr>
        <sz val="9"/>
        <color theme="1"/>
        <rFont val="HGPｺﾞｼｯｸM"/>
        <family val="3"/>
        <charset val="128"/>
      </rPr>
      <t>（付帯設備料金表）</t>
    </r>
    <rPh sb="1" eb="3">
      <t>フタイ</t>
    </rPh>
    <rPh sb="3" eb="5">
      <t>セツビ</t>
    </rPh>
    <rPh sb="5" eb="7">
      <t>モウシコミ</t>
    </rPh>
    <rPh sb="8" eb="10">
      <t>フタイ</t>
    </rPh>
    <rPh sb="10" eb="12">
      <t>セツビ</t>
    </rPh>
    <rPh sb="12" eb="15">
      <t>リョウキンヒョウ</t>
    </rPh>
    <phoneticPr fontId="1"/>
  </si>
  <si>
    <t>設備名</t>
    <rPh sb="0" eb="3">
      <t>セツビメイ</t>
    </rPh>
    <phoneticPr fontId="1"/>
  </si>
  <si>
    <t>※大会議室のみ</t>
    <phoneticPr fontId="1"/>
  </si>
  <si>
    <t>有線マイク２本まで</t>
    <rPh sb="0" eb="2">
      <t>ユウセン</t>
    </rPh>
    <rPh sb="6" eb="7">
      <t>ホン</t>
    </rPh>
    <phoneticPr fontId="1"/>
  </si>
  <si>
    <t>ワイヤレスマイク２本まで</t>
    <rPh sb="9" eb="10">
      <t>ホン</t>
    </rPh>
    <phoneticPr fontId="1"/>
  </si>
  <si>
    <t>■その他確認事項</t>
    <rPh sb="3" eb="4">
      <t>タ</t>
    </rPh>
    <rPh sb="4" eb="6">
      <t>カクニン</t>
    </rPh>
    <rPh sb="6" eb="8">
      <t>ジコウ</t>
    </rPh>
    <phoneticPr fontId="1"/>
  </si>
  <si>
    <r>
      <t>使用する設備の□に</t>
    </r>
    <r>
      <rPr>
        <sz val="11"/>
        <color theme="1"/>
        <rFont val="Segoe UI Symbol"/>
        <family val="1"/>
      </rPr>
      <t>✓</t>
    </r>
    <r>
      <rPr>
        <sz val="11"/>
        <color theme="1"/>
        <rFont val="HGPｺﾞｼｯｸM"/>
        <family val="3"/>
        <charset val="128"/>
      </rPr>
      <t>をつけて下さい。</t>
    </r>
    <rPh sb="0" eb="2">
      <t>シヨウ</t>
    </rPh>
    <rPh sb="4" eb="6">
      <t>セツビ</t>
    </rPh>
    <phoneticPr fontId="1"/>
  </si>
  <si>
    <r>
      <t>プロジェクタ</t>
    </r>
    <r>
      <rPr>
        <sz val="9"/>
        <color theme="1"/>
        <rFont val="HGPｺﾞｼｯｸM"/>
        <family val="3"/>
        <charset val="128"/>
      </rPr>
      <t>（スクリーン含む）</t>
    </r>
    <rPh sb="12" eb="13">
      <t>フク</t>
    </rPh>
    <phoneticPr fontId="1"/>
  </si>
  <si>
    <t>1,000</t>
  </si>
  <si>
    <t>（1,100）</t>
  </si>
  <si>
    <t>8,000</t>
  </si>
  <si>
    <t>（8,800）</t>
  </si>
  <si>
    <t>各時間帯ごとに
下記料金が必要です</t>
    <rPh sb="0" eb="3">
      <t>カクジカン</t>
    </rPh>
    <rPh sb="3" eb="4">
      <t>タイ</t>
    </rPh>
    <rPh sb="8" eb="10">
      <t>カキ</t>
    </rPh>
    <rPh sb="10" eb="12">
      <t>リョウキン</t>
    </rPh>
    <rPh sb="13" eb="15">
      <t>ヒツヨウ</t>
    </rPh>
    <phoneticPr fontId="1"/>
  </si>
  <si>
    <r>
      <rPr>
        <sz val="10"/>
        <color theme="1"/>
        <rFont val="HGPｺﾞｼｯｸM"/>
        <family val="3"/>
        <charset val="128"/>
      </rPr>
      <t>108</t>
    </r>
    <r>
      <rPr>
        <sz val="8"/>
        <color theme="1"/>
        <rFont val="HGPｺﾞｼｯｸM"/>
        <family val="3"/>
        <charset val="128"/>
      </rPr>
      <t xml:space="preserve">
（※２）</t>
    </r>
    <phoneticPr fontId="1"/>
  </si>
  <si>
    <t>使用目的</t>
    <phoneticPr fontId="1"/>
  </si>
  <si>
    <t>詳しくご記入下さい</t>
    <phoneticPr fontId="1"/>
  </si>
  <si>
    <t>表示名称</t>
    <phoneticPr fontId="1"/>
  </si>
  <si>
    <r>
      <t>WiFiによるインターネット接続の利用を希望する</t>
    </r>
    <r>
      <rPr>
        <b/>
        <sz val="10"/>
        <color theme="1"/>
        <rFont val="HGPｺﾞｼｯｸM"/>
        <family val="3"/>
        <charset val="128"/>
      </rPr>
      <t>（会員限定）</t>
    </r>
    <rPh sb="14" eb="16">
      <t>セツゾク</t>
    </rPh>
    <rPh sb="17" eb="19">
      <t>リヨウ</t>
    </rPh>
    <rPh sb="20" eb="22">
      <t>キボウ</t>
    </rPh>
    <rPh sb="25" eb="27">
      <t>カイイン</t>
    </rPh>
    <rPh sb="27" eb="29">
      <t>ゲンテイ</t>
    </rPh>
    <phoneticPr fontId="1"/>
  </si>
  <si>
    <t>（※1）合室として使用可能。（※2）スクール形式（机・イス利用）の場合　最大108名。シアター形式（イスのみ利用）の場合　最大198名。</t>
    <rPh sb="4" eb="6">
      <t>ゴウシツ</t>
    </rPh>
    <rPh sb="9" eb="11">
      <t>シヨウ</t>
    </rPh>
    <rPh sb="11" eb="13">
      <t>カノウ</t>
    </rPh>
    <phoneticPr fontId="1"/>
  </si>
  <si>
    <r>
      <t>■会議室申込</t>
    </r>
    <r>
      <rPr>
        <sz val="9"/>
        <color theme="1"/>
        <rFont val="HGPｺﾞｼｯｸM"/>
        <family val="3"/>
        <charset val="128"/>
      </rPr>
      <t>（貸室料金表）</t>
    </r>
    <rPh sb="1" eb="4">
      <t>カイギシツ</t>
    </rPh>
    <rPh sb="4" eb="6">
      <t>モウシコミ</t>
    </rPh>
    <rPh sb="7" eb="9">
      <t>カシシツ</t>
    </rPh>
    <rPh sb="9" eb="11">
      <t>リョウキン</t>
    </rPh>
    <rPh sb="11" eb="12">
      <t>ヒョウ</t>
    </rPh>
    <phoneticPr fontId="1"/>
  </si>
  <si>
    <r>
      <t>　３F</t>
    </r>
    <r>
      <rPr>
        <sz val="8"/>
        <color theme="1"/>
        <rFont val="HGPｺﾞｼｯｸM"/>
        <family val="3"/>
        <charset val="128"/>
      </rPr>
      <t>（※1）</t>
    </r>
    <phoneticPr fontId="1"/>
  </si>
  <si>
    <t>　３F</t>
    <phoneticPr fontId="1"/>
  </si>
  <si>
    <t>　４F</t>
    <phoneticPr fontId="1"/>
  </si>
  <si>
    <r>
      <t>豊中商工会議所 会館使用申込書</t>
    </r>
    <r>
      <rPr>
        <b/>
        <sz val="11"/>
        <color theme="1"/>
        <rFont val="HG丸ｺﾞｼｯｸM-PRO"/>
        <family val="3"/>
        <charset val="128"/>
      </rPr>
      <t xml:space="preserve"> 兼 </t>
    </r>
    <r>
      <rPr>
        <b/>
        <sz val="18"/>
        <color theme="1"/>
        <rFont val="HG丸ｺﾞｼｯｸM-PRO"/>
        <family val="3"/>
        <charset val="128"/>
      </rPr>
      <t>領収書</t>
    </r>
    <rPh sb="0" eb="4">
      <t>トヨナカショウコウ</t>
    </rPh>
    <rPh sb="4" eb="7">
      <t>カイギショ</t>
    </rPh>
    <rPh sb="8" eb="10">
      <t>カイカン</t>
    </rPh>
    <rPh sb="10" eb="12">
      <t>シヨウ</t>
    </rPh>
    <rPh sb="12" eb="15">
      <t>モウシコミショ</t>
    </rPh>
    <rPh sb="16" eb="17">
      <t>ケン</t>
    </rPh>
    <rPh sb="18" eb="21">
      <t>リョウシュウショ</t>
    </rPh>
    <phoneticPr fontId="1"/>
  </si>
  <si>
    <t>(単位：円、上段：税抜、下段（）内：税込)</t>
    <rPh sb="1" eb="3">
      <t>タンイ</t>
    </rPh>
    <rPh sb="4" eb="5">
      <t>エン</t>
    </rPh>
    <rPh sb="6" eb="8">
      <t>ジョウダン</t>
    </rPh>
    <rPh sb="9" eb="11">
      <t>ゼイヌ</t>
    </rPh>
    <rPh sb="12" eb="14">
      <t>ゲダン</t>
    </rPh>
    <rPh sb="16" eb="17">
      <t>ナイ</t>
    </rPh>
    <rPh sb="18" eb="20">
      <t>ゼイコミ</t>
    </rPh>
    <phoneticPr fontId="1"/>
  </si>
  <si>
    <t>(2023.10)</t>
    <phoneticPr fontId="1"/>
  </si>
  <si>
    <t>円</t>
    <phoneticPr fontId="1"/>
  </si>
  <si>
    <t>土日祝日割増(20％増)</t>
    <rPh sb="0" eb="2">
      <t>ドニチ</t>
    </rPh>
    <rPh sb="2" eb="4">
      <t>シュクジツ</t>
    </rPh>
    <rPh sb="4" eb="6">
      <t>ワリマシ</t>
    </rPh>
    <rPh sb="10" eb="11">
      <t>マ</t>
    </rPh>
    <phoneticPr fontId="1"/>
  </si>
  <si>
    <t>チェック確認</t>
    <rPh sb="4" eb="6">
      <t>カクニン</t>
    </rPh>
    <phoneticPr fontId="1"/>
  </si>
  <si>
    <t>会員確認</t>
    <rPh sb="0" eb="2">
      <t>カイイン</t>
    </rPh>
    <rPh sb="2" eb="4">
      <t>カクニン</t>
    </rPh>
    <phoneticPr fontId="1"/>
  </si>
  <si>
    <t>会員</t>
    <rPh sb="0" eb="2">
      <t>カイイン</t>
    </rPh>
    <phoneticPr fontId="1"/>
  </si>
  <si>
    <t>一般</t>
    <rPh sb="0" eb="2">
      <t>イッパン</t>
    </rPh>
    <phoneticPr fontId="1"/>
  </si>
  <si>
    <t>室名</t>
    <rPh sb="0" eb="2">
      <t>シツメイ</t>
    </rPh>
    <phoneticPr fontId="1"/>
  </si>
  <si>
    <t>会議室申込</t>
    <rPh sb="0" eb="3">
      <t>カイギシツ</t>
    </rPh>
    <rPh sb="3" eb="5">
      <t>モウシコミ</t>
    </rPh>
    <phoneticPr fontId="1"/>
  </si>
  <si>
    <t>第1会議室</t>
    <rPh sb="0" eb="1">
      <t>ダイ</t>
    </rPh>
    <rPh sb="2" eb="5">
      <t>カイギシツ</t>
    </rPh>
    <phoneticPr fontId="1"/>
  </si>
  <si>
    <t>第2会議室</t>
    <rPh sb="0" eb="1">
      <t>ダイ</t>
    </rPh>
    <rPh sb="2" eb="5">
      <t>カイギシツ</t>
    </rPh>
    <phoneticPr fontId="1"/>
  </si>
  <si>
    <t>第3会議室</t>
    <rPh sb="0" eb="1">
      <t>ダイ</t>
    </rPh>
    <rPh sb="2" eb="5">
      <t>カイギシツ</t>
    </rPh>
    <phoneticPr fontId="1"/>
  </si>
  <si>
    <t>大会議室</t>
    <rPh sb="0" eb="4">
      <t>ダイカイギシツ</t>
    </rPh>
    <phoneticPr fontId="1"/>
  </si>
  <si>
    <t>9:00～12:00</t>
    <phoneticPr fontId="1"/>
  </si>
  <si>
    <t>13:00～17:00</t>
    <phoneticPr fontId="1"/>
  </si>
  <si>
    <t>18:00～21:30</t>
    <phoneticPr fontId="1"/>
  </si>
  <si>
    <t>時間帯</t>
    <rPh sb="0" eb="3">
      <t>ジカンタイ</t>
    </rPh>
    <phoneticPr fontId="1"/>
  </si>
  <si>
    <t>付帯設備申込</t>
    <rPh sb="0" eb="2">
      <t>フタイ</t>
    </rPh>
    <rPh sb="2" eb="4">
      <t>セツビ</t>
    </rPh>
    <rPh sb="4" eb="6">
      <t>モウシコミ</t>
    </rPh>
    <phoneticPr fontId="1"/>
  </si>
  <si>
    <t>設備名</t>
    <rPh sb="0" eb="2">
      <t>セツビ</t>
    </rPh>
    <rPh sb="2" eb="3">
      <t>メイ</t>
    </rPh>
    <phoneticPr fontId="1"/>
  </si>
  <si>
    <t>有線マイク</t>
    <rPh sb="0" eb="2">
      <t>ユウセン</t>
    </rPh>
    <phoneticPr fontId="1"/>
  </si>
  <si>
    <t>ワイヤレスマイク</t>
    <phoneticPr fontId="1"/>
  </si>
  <si>
    <t>スクリーン</t>
    <phoneticPr fontId="1"/>
  </si>
  <si>
    <t>プロジェクタ</t>
    <phoneticPr fontId="1"/>
  </si>
  <si>
    <t>室料20%割引</t>
    <rPh sb="0" eb="2">
      <t>シツリョウ</t>
    </rPh>
    <rPh sb="5" eb="7">
      <t>ワリビキ</t>
    </rPh>
    <phoneticPr fontId="1"/>
  </si>
  <si>
    <t>TRUE→ON</t>
    <phoneticPr fontId="1"/>
  </si>
  <si>
    <t>FALSE→OFF</t>
    <phoneticPr fontId="1"/>
  </si>
  <si>
    <t>大会議室=TRUEなら</t>
    <rPh sb="0" eb="4">
      <t>ダイカイギシツ</t>
    </rPh>
    <phoneticPr fontId="1"/>
  </si>
  <si>
    <t>利用日</t>
    <rPh sb="0" eb="2">
      <t>リヨウ</t>
    </rPh>
    <rPh sb="2" eb="3">
      <t>ビ</t>
    </rPh>
    <phoneticPr fontId="1"/>
  </si>
  <si>
    <t>土日祝</t>
    <rPh sb="0" eb="2">
      <t>ドニチ</t>
    </rPh>
    <rPh sb="2" eb="3">
      <t>シュク</t>
    </rPh>
    <phoneticPr fontId="1"/>
  </si>
  <si>
    <t>土日祝=FALSEなら&amp;18:00～21:30=FALSEなら</t>
    <rPh sb="0" eb="2">
      <t>ドニチ</t>
    </rPh>
    <rPh sb="2" eb="3">
      <t>シュク</t>
    </rPh>
    <phoneticPr fontId="1"/>
  </si>
  <si>
    <t>エラーメッセージ</t>
    <phoneticPr fontId="1"/>
  </si>
  <si>
    <t>会員・一般</t>
    <rPh sb="0" eb="2">
      <t>カイイン</t>
    </rPh>
    <rPh sb="3" eb="5">
      <t>イッパン</t>
    </rPh>
    <phoneticPr fontId="1"/>
  </si>
  <si>
    <t xml:space="preserve">日 </t>
    <rPh sb="0" eb="1">
      <t>ニチ</t>
    </rPh>
    <phoneticPr fontId="1"/>
  </si>
  <si>
    <t>平日</t>
    <rPh sb="0" eb="2">
      <t>ヘイジツ</t>
    </rPh>
    <phoneticPr fontId="1"/>
  </si>
  <si>
    <t>(</t>
    <phoneticPr fontId="1"/>
  </si>
  <si>
    <t>室料20%割増</t>
    <phoneticPr fontId="1"/>
  </si>
  <si>
    <t>平日・土日祝</t>
    <rPh sb="0" eb="2">
      <t>ヘイジツ</t>
    </rPh>
    <rPh sb="3" eb="5">
      <t>ドニチ</t>
    </rPh>
    <rPh sb="5" eb="6">
      <t>シュク</t>
    </rPh>
    <phoneticPr fontId="1"/>
  </si>
  <si>
    <t>チェックミス</t>
    <phoneticPr fontId="1"/>
  </si>
  <si>
    <t>表示内容</t>
    <rPh sb="0" eb="2">
      <t>ヒョウジ</t>
    </rPh>
    <rPh sb="2" eb="4">
      <t>ナイヨウ</t>
    </rPh>
    <phoneticPr fontId="1"/>
  </si>
  <si>
    <t>大会議室以外申込</t>
    <rPh sb="0" eb="4">
      <t>ダイカイギシツ</t>
    </rPh>
    <rPh sb="4" eb="6">
      <t>イガイ</t>
    </rPh>
    <rPh sb="6" eb="8">
      <t>モウシコミ</t>
    </rPh>
    <phoneticPr fontId="1"/>
  </si>
  <si>
    <t>平日時間外申込</t>
    <rPh sb="0" eb="2">
      <t>ヘイジツ</t>
    </rPh>
    <rPh sb="2" eb="4">
      <t>ジカン</t>
    </rPh>
    <rPh sb="4" eb="5">
      <t>ガイ</t>
    </rPh>
    <rPh sb="5" eb="7">
      <t>モウシコミ</t>
    </rPh>
    <phoneticPr fontId="1"/>
  </si>
  <si>
    <r>
      <t>計算用シート　</t>
    </r>
    <r>
      <rPr>
        <b/>
        <sz val="11"/>
        <color rgb="FFFF0000"/>
        <rFont val="游ゴシック"/>
        <family val="3"/>
        <charset val="128"/>
        <scheme val="minor"/>
      </rPr>
      <t>※編集者以外は手を加えないでください。</t>
    </r>
    <rPh sb="0" eb="3">
      <t>ケイサンヨウ</t>
    </rPh>
    <rPh sb="8" eb="10">
      <t>ヘンシュウ</t>
    </rPh>
    <rPh sb="10" eb="11">
      <t>シャ</t>
    </rPh>
    <rPh sb="11" eb="13">
      <t>イガイ</t>
    </rPh>
    <rPh sb="14" eb="15">
      <t>テ</t>
    </rPh>
    <rPh sb="16" eb="17">
      <t>クワ</t>
    </rPh>
    <phoneticPr fontId="1"/>
  </si>
  <si>
    <t>WiFi利用</t>
    <rPh sb="4" eb="6">
      <t>リヨウ</t>
    </rPh>
    <phoneticPr fontId="1"/>
  </si>
  <si>
    <t>一般申込</t>
    <rPh sb="0" eb="2">
      <t>イッパン</t>
    </rPh>
    <rPh sb="2" eb="4">
      <t>モウシコミ</t>
    </rPh>
    <phoneticPr fontId="1"/>
  </si>
  <si>
    <t>WiFi</t>
    <phoneticPr fontId="1"/>
  </si>
  <si>
    <t>会員=TRUEなら</t>
    <rPh sb="0" eb="2">
      <t>カイイン</t>
    </rPh>
    <phoneticPr fontId="1"/>
  </si>
  <si>
    <t>料金計算</t>
    <rPh sb="0" eb="2">
      <t>リョウキン</t>
    </rPh>
    <rPh sb="2" eb="4">
      <t>ケイサン</t>
    </rPh>
    <phoneticPr fontId="1"/>
  </si>
  <si>
    <t>会員割引(20%引)</t>
    <rPh sb="0" eb="2">
      <t>カイイン</t>
    </rPh>
    <rPh sb="2" eb="4">
      <t>ワリビキ</t>
    </rPh>
    <rPh sb="8" eb="9">
      <t>ヒ</t>
    </rPh>
    <phoneticPr fontId="1"/>
  </si>
  <si>
    <t>土日祝日割増(20%増)</t>
    <rPh sb="0" eb="2">
      <t>ドニチ</t>
    </rPh>
    <rPh sb="2" eb="3">
      <t>シュク</t>
    </rPh>
    <rPh sb="3" eb="4">
      <t>ジツ</t>
    </rPh>
    <rPh sb="4" eb="6">
      <t>ワリマシ</t>
    </rPh>
    <rPh sb="10" eb="11">
      <t>ゾウ</t>
    </rPh>
    <phoneticPr fontId="1"/>
  </si>
  <si>
    <t>使用料計(10%対象)</t>
    <rPh sb="0" eb="2">
      <t>シヨウ</t>
    </rPh>
    <rPh sb="2" eb="3">
      <t>リョウ</t>
    </rPh>
    <rPh sb="3" eb="4">
      <t>ケイ</t>
    </rPh>
    <rPh sb="8" eb="10">
      <t>タイショウ</t>
    </rPh>
    <phoneticPr fontId="1"/>
  </si>
  <si>
    <t>消費税(10%)</t>
    <rPh sb="0" eb="3">
      <t>ショウヒゼイ</t>
    </rPh>
    <phoneticPr fontId="1"/>
  </si>
  <si>
    <t>合計(消費税含)</t>
    <rPh sb="0" eb="2">
      <t>ゴウケイ</t>
    </rPh>
    <rPh sb="3" eb="6">
      <t>ショウヒゼイ</t>
    </rPh>
    <rPh sb="6" eb="7">
      <t>ガン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</si>
  <si>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</si>
  <si>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</si>
  <si>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チェックが入っている場合左の表から値を参照する</t>
    <rPh sb="5" eb="6">
      <t>ハイ</t>
    </rPh>
    <rPh sb="10" eb="12">
      <t>バアイ</t>
    </rPh>
    <rPh sb="12" eb="13">
      <t>ヒダリ</t>
    </rPh>
    <rPh sb="14" eb="15">
      <t>ヒョウ</t>
    </rPh>
    <rPh sb="17" eb="18">
      <t>アタイ</t>
    </rPh>
    <rPh sb="19" eb="21">
      <t>サンショウ</t>
    </rPh>
    <phoneticPr fontId="1"/>
  </si>
  <si>
    <t>会員割引</t>
    <rPh sb="0" eb="2">
      <t>カイイン</t>
    </rPh>
    <rPh sb="2" eb="4">
      <t>ワリビキ</t>
    </rPh>
    <phoneticPr fontId="1"/>
  </si>
  <si>
    <t>会員にチェックが入っている場合室料合計の20%を算出する</t>
    <rPh sb="0" eb="2">
      <t>カイイン</t>
    </rPh>
    <rPh sb="8" eb="9">
      <t>ハイ</t>
    </rPh>
    <rPh sb="13" eb="15">
      <t>バアイ</t>
    </rPh>
    <rPh sb="15" eb="17">
      <t>シツリョウ</t>
    </rPh>
    <rPh sb="17" eb="19">
      <t>ゴウケイ</t>
    </rPh>
    <rPh sb="24" eb="26">
      <t>サンシュツ</t>
    </rPh>
    <phoneticPr fontId="1"/>
  </si>
  <si>
    <t>室料合計</t>
    <rPh sb="0" eb="2">
      <t>シツリョウ</t>
    </rPh>
    <rPh sb="2" eb="4">
      <t>ゴウケイ</t>
    </rPh>
    <phoneticPr fontId="1"/>
  </si>
  <si>
    <t>割引率</t>
    <rPh sb="0" eb="2">
      <t>ワリビキ</t>
    </rPh>
    <rPh sb="2" eb="3">
      <t>リツ</t>
    </rPh>
    <phoneticPr fontId="1"/>
  </si>
  <si>
    <t>割引額</t>
    <rPh sb="0" eb="3">
      <t>ワリビキガク</t>
    </rPh>
    <phoneticPr fontId="1"/>
  </si>
  <si>
    <t xml:space="preserve"> </t>
    <phoneticPr fontId="1"/>
  </si>
  <si>
    <t>土日祝日割増</t>
    <rPh sb="0" eb="2">
      <t>ドニチ</t>
    </rPh>
    <rPh sb="2" eb="3">
      <t>シュク</t>
    </rPh>
    <rPh sb="3" eb="4">
      <t>ジツ</t>
    </rPh>
    <rPh sb="4" eb="6">
      <t>ワリマシ</t>
    </rPh>
    <phoneticPr fontId="1"/>
  </si>
  <si>
    <t>土日祝にチェックが入っている場合室料合計の20%を算出する</t>
    <rPh sb="0" eb="2">
      <t>ドニチ</t>
    </rPh>
    <rPh sb="2" eb="3">
      <t>シュク</t>
    </rPh>
    <rPh sb="9" eb="10">
      <t>ハイ</t>
    </rPh>
    <rPh sb="14" eb="16">
      <t>バアイ</t>
    </rPh>
    <rPh sb="16" eb="18">
      <t>シツリョウ</t>
    </rPh>
    <rPh sb="18" eb="20">
      <t>ゴウケイ</t>
    </rPh>
    <rPh sb="25" eb="27">
      <t>サンシュツ</t>
    </rPh>
    <phoneticPr fontId="1"/>
  </si>
  <si>
    <t>土日祝確認</t>
    <rPh sb="0" eb="2">
      <t>ドニチ</t>
    </rPh>
    <rPh sb="2" eb="3">
      <t>シュク</t>
    </rPh>
    <rPh sb="3" eb="5">
      <t>カクニン</t>
    </rPh>
    <phoneticPr fontId="1"/>
  </si>
  <si>
    <t>割増額</t>
    <rPh sb="0" eb="2">
      <t>ワリマシ</t>
    </rPh>
    <rPh sb="2" eb="3">
      <t>ガク</t>
    </rPh>
    <phoneticPr fontId="1"/>
  </si>
  <si>
    <t>割増率</t>
    <rPh sb="0" eb="2">
      <t>ワリマシ</t>
    </rPh>
    <rPh sb="2" eb="3">
      <t>リツ</t>
    </rPh>
    <phoneticPr fontId="1"/>
  </si>
  <si>
    <t>チェックが入っている設備について左の表から値を参照する</t>
    <rPh sb="5" eb="6">
      <t>ハイ</t>
    </rPh>
    <rPh sb="10" eb="12">
      <t>セツビ</t>
    </rPh>
    <rPh sb="16" eb="17">
      <t>ヒダリ</t>
    </rPh>
    <rPh sb="18" eb="19">
      <t>ヒョウ</t>
    </rPh>
    <rPh sb="21" eb="22">
      <t>アタイ</t>
    </rPh>
    <rPh sb="23" eb="25">
      <t>サンショウ</t>
    </rPh>
    <phoneticPr fontId="1"/>
  </si>
  <si>
    <t>セット重複申込</t>
    <rPh sb="3" eb="5">
      <t>チョウフク</t>
    </rPh>
    <rPh sb="5" eb="7">
      <t>モウシコミ</t>
    </rPh>
    <phoneticPr fontId="1"/>
  </si>
  <si>
    <t>各時間帯ごとの数</t>
    <rPh sb="0" eb="1">
      <t>カク</t>
    </rPh>
    <rPh sb="1" eb="4">
      <t>ジカンタイ</t>
    </rPh>
    <rPh sb="7" eb="8">
      <t>スウ</t>
    </rPh>
    <phoneticPr fontId="1"/>
  </si>
  <si>
    <t>合計額</t>
    <rPh sb="0" eb="2">
      <t>ゴウケイ</t>
    </rPh>
    <rPh sb="2" eb="3">
      <t>ガク</t>
    </rPh>
    <phoneticPr fontId="1"/>
  </si>
  <si>
    <t>時</t>
    <phoneticPr fontId="1"/>
  </si>
  <si>
    <t>分</t>
    <phoneticPr fontId="1"/>
  </si>
  <si>
    <t>1セットまで　※平日9～17時のみ</t>
    <rPh sb="8" eb="10">
      <t>ヘイジツ</t>
    </rPh>
    <rPh sb="14" eb="15">
      <t>ジ</t>
    </rPh>
    <phoneticPr fontId="1"/>
  </si>
  <si>
    <t>スクリーン1枚まで</t>
    <rPh sb="6" eb="7">
      <t>マイ</t>
    </rPh>
    <phoneticPr fontId="1"/>
  </si>
  <si>
    <t>年</t>
    <phoneticPr fontId="1"/>
  </si>
  <si>
    <t>月</t>
    <phoneticPr fontId="1"/>
  </si>
  <si>
    <t>土日祝)</t>
    <rPh sb="0" eb="2">
      <t>ドニチ</t>
    </rPh>
    <rPh sb="2" eb="3">
      <t>シュク</t>
    </rPh>
    <phoneticPr fontId="1"/>
  </si>
  <si>
    <t>北おおさか信用金庫　豊中支店　普通預金　879101
名義：豊中商工会議所
※ご利用日の10日前までにお振込み願います。
※ご依頼人様の先頭にご利用日（例：10/2）を入電願います。</t>
    <rPh sb="0" eb="1">
      <t>キタ</t>
    </rPh>
    <rPh sb="5" eb="7">
      <t>シンヨウ</t>
    </rPh>
    <rPh sb="7" eb="9">
      <t>キンコ</t>
    </rPh>
    <rPh sb="10" eb="12">
      <t>トヨナカ</t>
    </rPh>
    <rPh sb="12" eb="14">
      <t>シテン</t>
    </rPh>
    <rPh sb="15" eb="17">
      <t>フツウ</t>
    </rPh>
    <rPh sb="17" eb="19">
      <t>ヨキン</t>
    </rPh>
    <rPh sb="27" eb="29">
      <t>メイギ</t>
    </rPh>
    <rPh sb="30" eb="32">
      <t>トヨナカ</t>
    </rPh>
    <rPh sb="32" eb="34">
      <t>ショウコウ</t>
    </rPh>
    <rPh sb="34" eb="37">
      <t>カイギショ</t>
    </rPh>
    <rPh sb="40" eb="43">
      <t>リヨウビ</t>
    </rPh>
    <rPh sb="46" eb="47">
      <t>ニチ</t>
    </rPh>
    <rPh sb="47" eb="48">
      <t>マエ</t>
    </rPh>
    <rPh sb="52" eb="54">
      <t>フリコ</t>
    </rPh>
    <rPh sb="55" eb="56">
      <t>ネガ</t>
    </rPh>
    <rPh sb="63" eb="66">
      <t>イライニン</t>
    </rPh>
    <rPh sb="66" eb="67">
      <t>サマ</t>
    </rPh>
    <rPh sb="68" eb="70">
      <t>セントウ</t>
    </rPh>
    <rPh sb="72" eb="75">
      <t>リヨウビ</t>
    </rPh>
    <rPh sb="76" eb="77">
      <t>レイ</t>
    </rPh>
    <rPh sb="84" eb="86">
      <t>ニュウデン</t>
    </rPh>
    <rPh sb="86" eb="87">
      <t>ネガ</t>
    </rPh>
    <phoneticPr fontId="1"/>
  </si>
  <si>
    <r>
      <rPr>
        <sz val="13"/>
        <color theme="1"/>
        <rFont val="HGPｺﾞｼｯｸM"/>
        <family val="3"/>
        <charset val="128"/>
      </rPr>
      <t>豊中商工会議所</t>
    </r>
    <r>
      <rPr>
        <sz val="11"/>
        <color theme="1"/>
        <rFont val="HGPｺﾞｼｯｸM"/>
        <family val="3"/>
        <charset val="128"/>
      </rPr>
      <t xml:space="preserve">
登録番号　T9120905004034
〒561-0884　豊中市岡町北1-1-2
TEL　06-6845-8002</t>
    </r>
    <rPh sb="0" eb="2">
      <t>トヨナカ</t>
    </rPh>
    <rPh sb="2" eb="4">
      <t>ショウコウ</t>
    </rPh>
    <rPh sb="4" eb="7">
      <t>カイギショ</t>
    </rPh>
    <phoneticPr fontId="1"/>
  </si>
  <si>
    <t>26,000</t>
    <phoneticPr fontId="1"/>
  </si>
  <si>
    <t>日    （</t>
    <phoneticPr fontId="1"/>
  </si>
  <si>
    <r>
      <rPr>
        <sz val="10"/>
        <color theme="1"/>
        <rFont val="HGPｺﾞｼｯｸM"/>
        <family val="3"/>
        <charset val="128"/>
      </rPr>
      <t>合計</t>
    </r>
    <r>
      <rPr>
        <sz val="9"/>
        <color theme="1"/>
        <rFont val="HGPｺﾞｼｯｸM"/>
        <family val="3"/>
        <charset val="128"/>
      </rPr>
      <t>（消費税含）</t>
    </r>
    <rPh sb="0" eb="2">
      <t>ゴウケイ</t>
    </rPh>
    <rPh sb="3" eb="6">
      <t>ショウヒゼイ</t>
    </rPh>
    <rPh sb="6" eb="7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</si>
</sst>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00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Segoe UI Symbol"/>
      <family val="1"/>
    </font>
    <font>
      <sz val="6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rgb="FFFF0000"/>
      <name val="HGPｺﾞｼｯｸM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HGPｺﾞｼｯｸM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HGPｺﾞｼｯｸM"/>
      <family val="3"/>
      <charset val="128"/>
    </font>
    <font>
      <sz val="13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3" xfId="0" applyFont="1" applyBorder="1">
      <alignment vertical="center"/>
    </xf>
    <xf numFmtId="49" fontId="2" fillId="0" borderId="3" xfId="0" applyNumberFormat="1" applyFont="1" applyBorder="1">
      <alignment vertical="center"/>
    </xf>
    <xf numFmtId="0" fontId="7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49" fontId="7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1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1" fillId="0" borderId="0" xfId="0" applyFont="1">
      <alignment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49" fontId="5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3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42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5" fillId="0" borderId="51" xfId="0" applyFont="1" applyBorder="1">
      <alignment vertical="center"/>
    </xf>
    <xf numFmtId="0" fontId="6" fillId="0" borderId="49" xfId="0" applyFont="1" applyBorder="1">
      <alignment vertical="center"/>
    </xf>
    <xf numFmtId="0" fontId="2" fillId="0" borderId="2" xfId="0" applyFont="1" applyBorder="1" applyAlignment="1">
      <alignment horizont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13" fillId="0" borderId="0" xfId="0" applyFont="1">
      <alignment vertical="center"/>
    </xf>
    <xf numFmtId="0" fontId="0" fillId="0" borderId="31" xfId="0" applyBorder="1">
      <alignment vertical="center"/>
    </xf>
    <xf numFmtId="0" fontId="0" fillId="0" borderId="27" xfId="0" applyBorder="1">
      <alignment vertical="center"/>
    </xf>
    <xf numFmtId="0" fontId="0" fillId="0" borderId="37" xfId="0" applyBorder="1">
      <alignment vertical="center"/>
    </xf>
    <xf numFmtId="9" fontId="0" fillId="0" borderId="0" xfId="0" applyNumberFormat="1">
      <alignment vertical="center"/>
    </xf>
    <xf numFmtId="0" fontId="15" fillId="0" borderId="0" xfId="0" applyFont="1">
      <alignment vertical="center"/>
    </xf>
    <xf numFmtId="0" fontId="9" fillId="0" borderId="14" xfId="0" applyFont="1" applyBorder="1">
      <alignment vertical="center"/>
    </xf>
    <xf numFmtId="0" fontId="7" fillId="0" borderId="14" xfId="0" applyFont="1" applyBorder="1" applyAlignment="1">
      <alignment horizontal="right"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0" fillId="0" borderId="35" xfId="0" applyBorder="1">
      <alignment vertical="center"/>
    </xf>
    <xf numFmtId="0" fontId="0" fillId="0" borderId="64" xfId="0" applyBorder="1">
      <alignment vertical="center"/>
    </xf>
    <xf numFmtId="0" fontId="0" fillId="0" borderId="28" xfId="0" applyBorder="1">
      <alignment vertical="center"/>
    </xf>
    <xf numFmtId="0" fontId="0" fillId="0" borderId="21" xfId="0" applyBorder="1">
      <alignment vertical="center"/>
    </xf>
    <xf numFmtId="0" fontId="0" fillId="0" borderId="1" xfId="0" applyBorder="1">
      <alignment vertical="center"/>
    </xf>
    <xf numFmtId="0" fontId="0" fillId="0" borderId="52" xfId="0" applyBorder="1" applyAlignment="1">
      <alignment horizontal="right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0" xfId="1" applyFont="1">
      <alignment vertical="center"/>
    </xf>
    <xf numFmtId="0" fontId="0" fillId="2" borderId="67" xfId="0" applyFill="1" applyBorder="1">
      <alignment vertical="center"/>
    </xf>
    <xf numFmtId="176" fontId="0" fillId="0" borderId="21" xfId="0" applyNumberFormat="1" applyBorder="1" applyAlignment="1">
      <alignment horizontal="right" vertical="center"/>
    </xf>
    <xf numFmtId="176" fontId="0" fillId="0" borderId="66" xfId="0" applyNumberFormat="1" applyBorder="1" applyAlignment="1">
      <alignment horizontal="right" vertical="center"/>
    </xf>
    <xf numFmtId="176" fontId="0" fillId="0" borderId="69" xfId="0" applyNumberFormat="1" applyBorder="1" applyAlignment="1">
      <alignment horizontal="right" vertical="center"/>
    </xf>
    <xf numFmtId="176" fontId="0" fillId="0" borderId="21" xfId="0" applyNumberFormat="1" applyBorder="1">
      <alignment vertical="center"/>
    </xf>
    <xf numFmtId="0" fontId="0" fillId="0" borderId="65" xfId="0" applyBorder="1" applyAlignment="1">
      <alignment horizontal="right" vertical="center"/>
    </xf>
    <xf numFmtId="38" fontId="0" fillId="0" borderId="21" xfId="1" applyFont="1" applyBorder="1">
      <alignment vertical="center"/>
    </xf>
    <xf numFmtId="38" fontId="0" fillId="0" borderId="69" xfId="1" applyFont="1" applyBorder="1">
      <alignment vertical="center"/>
    </xf>
    <xf numFmtId="176" fontId="0" fillId="0" borderId="69" xfId="0" applyNumberFormat="1" applyBorder="1">
      <alignment vertical="center"/>
    </xf>
    <xf numFmtId="176" fontId="0" fillId="0" borderId="21" xfId="1" applyNumberFormat="1" applyFont="1" applyBorder="1">
      <alignment vertical="center"/>
    </xf>
    <xf numFmtId="176" fontId="0" fillId="0" borderId="66" xfId="1" applyNumberFormat="1" applyFont="1" applyBorder="1">
      <alignment vertical="center"/>
    </xf>
    <xf numFmtId="176" fontId="0" fillId="2" borderId="68" xfId="1" applyNumberFormat="1" applyFont="1" applyFill="1" applyBorder="1">
      <alignment vertical="center"/>
    </xf>
    <xf numFmtId="176" fontId="0" fillId="0" borderId="1" xfId="1" applyNumberFormat="1" applyFont="1" applyBorder="1">
      <alignment vertical="center"/>
    </xf>
    <xf numFmtId="1" fontId="0" fillId="0" borderId="54" xfId="1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21" fillId="0" borderId="0" xfId="0" applyFont="1">
      <alignment vertical="center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59" xfId="0" applyBorder="1" applyProtection="1">
      <alignment vertical="center"/>
      <protection locked="0"/>
    </xf>
    <xf numFmtId="0" fontId="0" fillId="0" borderId="72" xfId="0" applyBorder="1" applyProtection="1">
      <alignment vertical="center"/>
      <protection locked="0"/>
    </xf>
    <xf numFmtId="0" fontId="0" fillId="0" borderId="49" xfId="0" applyBorder="1" applyProtection="1">
      <alignment vertical="center"/>
      <protection locked="0"/>
    </xf>
    <xf numFmtId="0" fontId="0" fillId="0" borderId="61" xfId="0" applyBorder="1" applyProtection="1">
      <alignment vertical="center"/>
      <protection locked="0"/>
    </xf>
    <xf numFmtId="0" fontId="0" fillId="0" borderId="62" xfId="0" applyBorder="1" applyProtection="1">
      <alignment vertical="center"/>
      <protection locked="0"/>
    </xf>
    <xf numFmtId="0" fontId="0" fillId="0" borderId="63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16" fillId="0" borderId="61" xfId="0" applyFont="1" applyBorder="1">
      <alignment vertical="center"/>
    </xf>
    <xf numFmtId="0" fontId="16" fillId="0" borderId="62" xfId="0" applyFont="1" applyBorder="1">
      <alignment vertical="center"/>
    </xf>
    <xf numFmtId="0" fontId="18" fillId="0" borderId="62" xfId="0" applyFont="1" applyBorder="1">
      <alignment vertical="center"/>
    </xf>
    <xf numFmtId="0" fontId="16" fillId="0" borderId="73" xfId="0" applyFont="1" applyBorder="1">
      <alignment vertical="center"/>
    </xf>
    <xf numFmtId="177" fontId="2" fillId="0" borderId="9" xfId="0" applyNumberFormat="1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4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9" xfId="0" applyFont="1" applyBorder="1">
      <alignment vertical="center"/>
    </xf>
    <xf numFmtId="177" fontId="5" fillId="0" borderId="9" xfId="0" applyNumberFormat="1" applyFont="1" applyBorder="1" applyAlignment="1">
      <alignment horizontal="left" vertical="center"/>
    </xf>
    <xf numFmtId="177" fontId="5" fillId="0" borderId="9" xfId="0" applyNumberFormat="1" applyFont="1" applyBorder="1">
      <alignment vertical="center"/>
    </xf>
    <xf numFmtId="0" fontId="2" fillId="0" borderId="4" xfId="0" applyFont="1" applyBorder="1" applyProtection="1">
      <alignment vertical="center"/>
      <protection locked="0"/>
    </xf>
    <xf numFmtId="177" fontId="2" fillId="0" borderId="9" xfId="0" applyNumberFormat="1" applyFont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49" fontId="7" fillId="0" borderId="36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49" fontId="7" fillId="0" borderId="39" xfId="0" applyNumberFormat="1" applyFont="1" applyBorder="1" applyAlignment="1">
      <alignment horizontal="right" vertical="center"/>
    </xf>
    <xf numFmtId="49" fontId="7" fillId="0" borderId="32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31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177" fontId="2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20" fontId="6" fillId="0" borderId="10" xfId="0" applyNumberFormat="1" applyFont="1" applyBorder="1" applyAlignment="1">
      <alignment horizontal="center" vertical="center" shrinkToFit="1"/>
    </xf>
    <xf numFmtId="20" fontId="6" fillId="0" borderId="11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49" fontId="2" fillId="0" borderId="55" xfId="0" applyNumberFormat="1" applyFont="1" applyBorder="1" applyAlignment="1" applyProtection="1">
      <alignment horizontal="center" vertical="center"/>
      <protection locked="0"/>
    </xf>
    <xf numFmtId="49" fontId="2" fillId="0" borderId="56" xfId="0" applyNumberFormat="1" applyFont="1" applyBorder="1" applyAlignment="1" applyProtection="1">
      <alignment horizontal="center" vertical="center"/>
      <protection locked="0"/>
    </xf>
    <xf numFmtId="49" fontId="2" fillId="0" borderId="57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2" fillId="0" borderId="38" xfId="0" applyNumberFormat="1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計算用シート!$B$6" lockText="1" noThreeD="1"/>
</file>

<file path=xl/ctrlProps/ctrlProp10.xml><?xml version="1.0" encoding="utf-8"?>
<formControlPr xmlns="http://schemas.microsoft.com/office/spreadsheetml/2009/9/main" objectType="CheckBox" fmlaLink="計算用シート!$B$18" lockText="1" noThreeD="1"/>
</file>

<file path=xl/ctrlProps/ctrlProp11.xml><?xml version="1.0" encoding="utf-8"?>
<formControlPr xmlns="http://schemas.microsoft.com/office/spreadsheetml/2009/9/main" objectType="CheckBox" fmlaLink="計算用シート!$B$19" lockText="1" noThreeD="1"/>
</file>

<file path=xl/ctrlProps/ctrlProp12.xml><?xml version="1.0" encoding="utf-8"?>
<formControlPr xmlns="http://schemas.microsoft.com/office/spreadsheetml/2009/9/main" objectType="CheckBox" fmlaLink="計算用シート!$B$20" lockText="1" noThreeD="1"/>
</file>

<file path=xl/ctrlProps/ctrlProp13.xml><?xml version="1.0" encoding="utf-8"?>
<formControlPr xmlns="http://schemas.microsoft.com/office/spreadsheetml/2009/9/main" objectType="CheckBox" fmlaLink="計算用シート!$B$21" lockText="1" noThreeD="1"/>
</file>

<file path=xl/ctrlProps/ctrlProp14.xml><?xml version="1.0" encoding="utf-8"?>
<formControlPr xmlns="http://schemas.microsoft.com/office/spreadsheetml/2009/9/main" objectType="CheckBox" fmlaLink="計算用シート!$B$22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計算用シート!$E$6" lockText="1" noThreeD="1"/>
</file>

<file path=xl/ctrlProps/ctrlProp17.xml><?xml version="1.0" encoding="utf-8"?>
<formControlPr xmlns="http://schemas.microsoft.com/office/spreadsheetml/2009/9/main" objectType="CheckBox" fmlaLink="計算用シート!$E$7" lockText="1" noThreeD="1"/>
</file>

<file path=xl/ctrlProps/ctrlProp2.xml><?xml version="1.0" encoding="utf-8"?>
<formControlPr xmlns="http://schemas.microsoft.com/office/spreadsheetml/2009/9/main" objectType="CheckBox" fmlaLink="計算用シート!$B$7" lockText="1" noThreeD="1"/>
</file>

<file path=xl/ctrlProps/ctrlProp3.xml><?xml version="1.0" encoding="utf-8"?>
<formControlPr xmlns="http://schemas.microsoft.com/office/spreadsheetml/2009/9/main" objectType="CheckBox" fmlaLink="計算用シート!$C$10" lockText="1" noThreeD="1"/>
</file>

<file path=xl/ctrlProps/ctrlProp4.xml><?xml version="1.0" encoding="utf-8"?>
<formControlPr xmlns="http://schemas.microsoft.com/office/spreadsheetml/2009/9/main" objectType="CheckBox" fmlaLink="計算用シート!$D$10" lockText="1" noThreeD="1"/>
</file>

<file path=xl/ctrlProps/ctrlProp5.xml><?xml version="1.0" encoding="utf-8"?>
<formControlPr xmlns="http://schemas.microsoft.com/office/spreadsheetml/2009/9/main" objectType="CheckBox" fmlaLink="計算用シート!$E$10" lockText="1" noThreeD="1"/>
</file>

<file path=xl/ctrlProps/ctrlProp6.xml><?xml version="1.0" encoding="utf-8"?>
<formControlPr xmlns="http://schemas.microsoft.com/office/spreadsheetml/2009/9/main" objectType="CheckBox" fmlaLink="計算用シート!$B$11" lockText="1" noThreeD="1"/>
</file>

<file path=xl/ctrlProps/ctrlProp7.xml><?xml version="1.0" encoding="utf-8"?>
<formControlPr xmlns="http://schemas.microsoft.com/office/spreadsheetml/2009/9/main" objectType="CheckBox" fmlaLink="計算用シート!$B$12" lockText="1" noThreeD="1"/>
</file>

<file path=xl/ctrlProps/ctrlProp8.xml><?xml version="1.0" encoding="utf-8"?>
<formControlPr xmlns="http://schemas.microsoft.com/office/spreadsheetml/2009/9/main" objectType="CheckBox" fmlaLink="計算用シート!$B$13" lockText="1" noThreeD="1"/>
</file>

<file path=xl/ctrlProps/ctrlProp9.xml><?xml version="1.0" encoding="utf-8"?>
<formControlPr xmlns="http://schemas.microsoft.com/office/spreadsheetml/2009/9/main" objectType="CheckBox" fmlaLink="計算用シート!$B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6</xdr:row>
          <xdr:rowOff>161925</xdr:rowOff>
        </xdr:from>
        <xdr:to>
          <xdr:col>13</xdr:col>
          <xdr:colOff>333375</xdr:colOff>
          <xdr:row>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7</xdr:row>
          <xdr:rowOff>142875</xdr:rowOff>
        </xdr:from>
        <xdr:to>
          <xdr:col>13</xdr:col>
          <xdr:colOff>333375</xdr:colOff>
          <xdr:row>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21</xdr:row>
          <xdr:rowOff>180975</xdr:rowOff>
        </xdr:from>
        <xdr:to>
          <xdr:col>5</xdr:col>
          <xdr:colOff>133350</xdr:colOff>
          <xdr:row>23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21</xdr:row>
          <xdr:rowOff>180975</xdr:rowOff>
        </xdr:from>
        <xdr:to>
          <xdr:col>7</xdr:col>
          <xdr:colOff>123825</xdr:colOff>
          <xdr:row>23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21</xdr:row>
          <xdr:rowOff>180975</xdr:rowOff>
        </xdr:from>
        <xdr:to>
          <xdr:col>9</xdr:col>
          <xdr:colOff>104775</xdr:colOff>
          <xdr:row>23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24</xdr:row>
          <xdr:rowOff>76200</xdr:rowOff>
        </xdr:from>
        <xdr:to>
          <xdr:col>1</xdr:col>
          <xdr:colOff>28575</xdr:colOff>
          <xdr:row>25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26</xdr:row>
          <xdr:rowOff>66675</xdr:rowOff>
        </xdr:from>
        <xdr:to>
          <xdr:col>1</xdr:col>
          <xdr:colOff>28575</xdr:colOff>
          <xdr:row>27</xdr:row>
          <xdr:rowOff>133350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28</xdr:row>
          <xdr:rowOff>57150</xdr:rowOff>
        </xdr:from>
        <xdr:to>
          <xdr:col>1</xdr:col>
          <xdr:colOff>28575</xdr:colOff>
          <xdr:row>29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30</xdr:row>
          <xdr:rowOff>66675</xdr:rowOff>
        </xdr:from>
        <xdr:to>
          <xdr:col>1</xdr:col>
          <xdr:colOff>28575</xdr:colOff>
          <xdr:row>31</xdr:row>
          <xdr:rowOff>133350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76200</xdr:rowOff>
        </xdr:from>
        <xdr:to>
          <xdr:col>12</xdr:col>
          <xdr:colOff>66675</xdr:colOff>
          <xdr:row>25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76200</xdr:rowOff>
        </xdr:from>
        <xdr:to>
          <xdr:col>12</xdr:col>
          <xdr:colOff>66675</xdr:colOff>
          <xdr:row>27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66675</xdr:rowOff>
        </xdr:from>
        <xdr:to>
          <xdr:col>12</xdr:col>
          <xdr:colOff>66675</xdr:colOff>
          <xdr:row>29</xdr:row>
          <xdr:rowOff>133350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76200</xdr:rowOff>
        </xdr:from>
        <xdr:to>
          <xdr:col>12</xdr:col>
          <xdr:colOff>66675</xdr:colOff>
          <xdr:row>31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33</xdr:row>
          <xdr:rowOff>19050</xdr:rowOff>
        </xdr:from>
        <xdr:to>
          <xdr:col>4</xdr:col>
          <xdr:colOff>66675</xdr:colOff>
          <xdr:row>35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133350</xdr:rowOff>
        </xdr:from>
        <xdr:to>
          <xdr:col>4</xdr:col>
          <xdr:colOff>66675</xdr:colOff>
          <xdr:row>36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14</xdr:row>
          <xdr:rowOff>209550</xdr:rowOff>
        </xdr:from>
        <xdr:to>
          <xdr:col>13</xdr:col>
          <xdr:colOff>104775</xdr:colOff>
          <xdr:row>16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14</xdr:row>
          <xdr:rowOff>209550</xdr:rowOff>
        </xdr:from>
        <xdr:to>
          <xdr:col>14</xdr:col>
          <xdr:colOff>447675</xdr:colOff>
          <xdr:row>16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839B0-A20D-4F5D-8E18-D2A31D532DAB}">
  <sheetPr codeName="Sheet1"/>
  <dimension ref="A1:S51"/>
  <sheetViews>
    <sheetView tabSelected="1" zoomScale="140" zoomScaleNormal="140" workbookViewId="0"/>
  </sheetViews>
  <sheetFormatPr defaultRowHeight="13.5" x14ac:dyDescent="0.4"/>
  <cols>
    <col min="1" max="1" width="4.625" style="1" customWidth="1"/>
    <col min="2" max="2" width="9.125" style="1" customWidth="1"/>
    <col min="3" max="4" width="3.625" style="1" customWidth="1"/>
    <col min="5" max="5" width="6.625" style="1" customWidth="1"/>
    <col min="6" max="6" width="4.625" style="1" customWidth="1"/>
    <col min="7" max="7" width="6.625" style="1" customWidth="1"/>
    <col min="8" max="8" width="4.625" style="1" customWidth="1"/>
    <col min="9" max="9" width="6.625" style="1" customWidth="1"/>
    <col min="10" max="10" width="4.125" style="1" customWidth="1"/>
    <col min="11" max="11" width="2.75" style="1" customWidth="1"/>
    <col min="12" max="13" width="3.625" style="1" customWidth="1"/>
    <col min="14" max="14" width="4.625" style="1" customWidth="1"/>
    <col min="15" max="15" width="6.625" style="1" customWidth="1"/>
    <col min="16" max="17" width="4.625" style="1" customWidth="1"/>
    <col min="18" max="18" width="5.625" style="1" customWidth="1"/>
    <col min="19" max="19" width="0.5" style="1" customWidth="1"/>
    <col min="20" max="16384" width="9" style="1"/>
  </cols>
  <sheetData>
    <row r="1" spans="1:19" ht="13.5" customHeight="1" x14ac:dyDescent="0.4">
      <c r="P1" s="11"/>
      <c r="Q1" s="11"/>
      <c r="R1" s="11" t="s">
        <v>56</v>
      </c>
    </row>
    <row r="2" spans="1:19" ht="5.0999999999999996" customHeight="1" x14ac:dyDescent="0.4">
      <c r="A2" s="4"/>
      <c r="B2" s="4"/>
      <c r="C2" s="4"/>
    </row>
    <row r="3" spans="1:19" ht="24" x14ac:dyDescent="0.4">
      <c r="A3" s="28" t="s">
        <v>90</v>
      </c>
      <c r="B3" s="4"/>
      <c r="C3" s="4"/>
    </row>
    <row r="4" spans="1:19" ht="5.0999999999999996" customHeight="1" x14ac:dyDescent="0.4">
      <c r="A4" s="4"/>
      <c r="B4" s="4"/>
      <c r="C4" s="4"/>
    </row>
    <row r="5" spans="1:19" ht="15.95" customHeight="1" thickBot="1" x14ac:dyDescent="0.45">
      <c r="A5" s="1" t="s">
        <v>47</v>
      </c>
    </row>
    <row r="6" spans="1:19" ht="18" customHeight="1" x14ac:dyDescent="0.4">
      <c r="A6" s="233" t="s">
        <v>0</v>
      </c>
      <c r="B6" s="234"/>
      <c r="C6" s="244"/>
      <c r="D6" s="245"/>
      <c r="E6" s="245"/>
      <c r="F6" s="47" t="s">
        <v>6</v>
      </c>
      <c r="G6" s="95"/>
      <c r="H6" s="47" t="s">
        <v>7</v>
      </c>
      <c r="I6" s="95"/>
      <c r="J6" s="47" t="s">
        <v>124</v>
      </c>
      <c r="K6" s="63"/>
      <c r="L6" s="47"/>
      <c r="M6" s="47"/>
      <c r="N6" s="62"/>
      <c r="O6" s="47"/>
      <c r="P6" s="113"/>
      <c r="Q6" s="18"/>
      <c r="R6" s="94"/>
      <c r="S6" s="94"/>
    </row>
    <row r="7" spans="1:19" ht="15" customHeight="1" x14ac:dyDescent="0.4">
      <c r="A7" s="256" t="s">
        <v>49</v>
      </c>
      <c r="B7" s="257"/>
      <c r="C7" s="213" t="s">
        <v>52</v>
      </c>
      <c r="D7" s="214"/>
      <c r="E7" s="214"/>
      <c r="F7" s="214"/>
      <c r="G7" s="214"/>
      <c r="H7" s="214"/>
      <c r="I7" s="214"/>
      <c r="J7" s="214"/>
      <c r="K7" s="259"/>
      <c r="L7" s="259"/>
      <c r="M7" s="260"/>
      <c r="N7" s="230" t="s">
        <v>5</v>
      </c>
      <c r="O7" s="231"/>
      <c r="P7" s="232"/>
      <c r="Q7" s="18"/>
      <c r="R7" s="94"/>
    </row>
    <row r="8" spans="1:19" ht="12.95" customHeight="1" x14ac:dyDescent="0.4">
      <c r="A8" s="256"/>
      <c r="B8" s="257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6"/>
      <c r="O8" s="242" t="s">
        <v>97</v>
      </c>
      <c r="P8" s="243"/>
      <c r="Q8" s="19"/>
      <c r="R8" s="94"/>
      <c r="S8" s="61" t="str">
        <f>計算用シート!C25</f>
        <v>会員か一般どちらか片方にチェックを入れてください</v>
      </c>
    </row>
    <row r="9" spans="1:19" ht="12.95" customHeight="1" x14ac:dyDescent="0.4">
      <c r="A9" s="256"/>
      <c r="B9" s="257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7"/>
      <c r="O9" s="198" t="s">
        <v>98</v>
      </c>
      <c r="P9" s="199"/>
      <c r="Q9" s="19"/>
    </row>
    <row r="10" spans="1:19" ht="15" customHeight="1" x14ac:dyDescent="0.4">
      <c r="A10" s="256" t="s">
        <v>50</v>
      </c>
      <c r="B10" s="257"/>
      <c r="C10" s="17" t="s">
        <v>51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1"/>
      <c r="Q10" s="20"/>
    </row>
    <row r="11" spans="1:19" ht="24.95" customHeight="1" x14ac:dyDescent="0.4">
      <c r="A11" s="256"/>
      <c r="B11" s="257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2"/>
      <c r="Q11" s="21"/>
    </row>
    <row r="12" spans="1:19" ht="18" customHeight="1" x14ac:dyDescent="0.4">
      <c r="A12" s="235" t="s">
        <v>1</v>
      </c>
      <c r="B12" s="236"/>
      <c r="C12" s="248"/>
      <c r="D12" s="249"/>
      <c r="E12" s="249"/>
      <c r="F12" s="249"/>
      <c r="G12" s="250"/>
      <c r="H12" s="177" t="s">
        <v>81</v>
      </c>
      <c r="I12" s="177"/>
      <c r="J12" s="213" t="s">
        <v>82</v>
      </c>
      <c r="K12" s="214"/>
      <c r="L12" s="214"/>
      <c r="M12" s="214"/>
      <c r="N12" s="214"/>
      <c r="O12" s="214"/>
      <c r="P12" s="215"/>
      <c r="Q12" s="20"/>
    </row>
    <row r="13" spans="1:19" ht="18" customHeight="1" x14ac:dyDescent="0.4">
      <c r="A13" s="235" t="s">
        <v>2</v>
      </c>
      <c r="B13" s="236"/>
      <c r="C13" s="251"/>
      <c r="D13" s="252"/>
      <c r="E13" s="252"/>
      <c r="F13" s="252"/>
      <c r="G13" s="253"/>
      <c r="H13" s="180"/>
      <c r="I13" s="180"/>
      <c r="J13" s="207"/>
      <c r="K13" s="208"/>
      <c r="L13" s="208"/>
      <c r="M13" s="208"/>
      <c r="N13" s="208"/>
      <c r="O13" s="208"/>
      <c r="P13" s="209"/>
      <c r="Q13" s="20"/>
    </row>
    <row r="14" spans="1:19" ht="18" customHeight="1" thickBot="1" x14ac:dyDescent="0.45">
      <c r="A14" s="235" t="s">
        <v>3</v>
      </c>
      <c r="B14" s="236"/>
      <c r="C14" s="216"/>
      <c r="D14" s="217"/>
      <c r="E14" s="217"/>
      <c r="F14" s="217"/>
      <c r="G14" s="218"/>
      <c r="H14" s="183"/>
      <c r="I14" s="183"/>
      <c r="J14" s="210"/>
      <c r="K14" s="211"/>
      <c r="L14" s="211"/>
      <c r="M14" s="211"/>
      <c r="N14" s="211"/>
      <c r="O14" s="211"/>
      <c r="P14" s="212"/>
      <c r="Q14" s="20"/>
    </row>
    <row r="15" spans="1:19" ht="18" customHeight="1" x14ac:dyDescent="0.4">
      <c r="A15" s="48" t="s">
        <v>57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49"/>
      <c r="Q15" s="22"/>
    </row>
    <row r="16" spans="1:19" ht="15.95" customHeight="1" x14ac:dyDescent="0.4">
      <c r="A16" s="165" t="s">
        <v>4</v>
      </c>
      <c r="B16" s="178"/>
      <c r="C16" s="187"/>
      <c r="D16" s="188"/>
      <c r="E16" s="114" t="s">
        <v>166</v>
      </c>
      <c r="F16" s="118"/>
      <c r="G16" s="93" t="s">
        <v>167</v>
      </c>
      <c r="H16" s="118"/>
      <c r="I16" s="93" t="s">
        <v>172</v>
      </c>
      <c r="J16" s="120"/>
      <c r="K16" s="93" t="s">
        <v>54</v>
      </c>
      <c r="L16" s="35"/>
      <c r="M16" s="114" t="s">
        <v>126</v>
      </c>
      <c r="N16" s="93" t="s">
        <v>125</v>
      </c>
      <c r="O16" s="185" t="s">
        <v>168</v>
      </c>
      <c r="P16" s="186"/>
      <c r="S16" s="61" t="str">
        <f>計算用シート!C26</f>
        <v>平日か土日祝どちらか片方にチェックを入れてください</v>
      </c>
    </row>
    <row r="17" spans="1:19" ht="15.95" customHeight="1" x14ac:dyDescent="0.4">
      <c r="A17" s="246"/>
      <c r="B17" s="247"/>
      <c r="C17" s="189"/>
      <c r="D17" s="190"/>
      <c r="E17" s="115" t="s">
        <v>162</v>
      </c>
      <c r="F17" s="119"/>
      <c r="G17" s="116" t="s">
        <v>163</v>
      </c>
      <c r="H17" s="111" t="s">
        <v>10</v>
      </c>
      <c r="I17" s="96"/>
      <c r="J17" s="115" t="s">
        <v>162</v>
      </c>
      <c r="K17" s="191"/>
      <c r="L17" s="191"/>
      <c r="M17" s="117" t="s">
        <v>163</v>
      </c>
      <c r="N17" s="110"/>
      <c r="O17" s="112"/>
      <c r="P17" s="50"/>
      <c r="Q17" s="23"/>
      <c r="R17" s="94"/>
    </row>
    <row r="18" spans="1:19" ht="24.95" customHeight="1" thickBot="1" x14ac:dyDescent="0.45">
      <c r="A18" s="125" t="s">
        <v>83</v>
      </c>
      <c r="B18" s="237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9"/>
      <c r="Q18" s="20"/>
    </row>
    <row r="19" spans="1:19" ht="5.0999999999999996" customHeight="1" x14ac:dyDescent="0.4"/>
    <row r="20" spans="1:19" ht="15.95" customHeight="1" x14ac:dyDescent="0.4">
      <c r="A20" s="1" t="s">
        <v>86</v>
      </c>
      <c r="J20" s="36"/>
      <c r="L20" s="1" t="s">
        <v>67</v>
      </c>
    </row>
    <row r="21" spans="1:19" ht="15.95" customHeight="1" x14ac:dyDescent="0.4">
      <c r="A21" s="1" t="s">
        <v>66</v>
      </c>
      <c r="L21" s="1" t="s">
        <v>73</v>
      </c>
    </row>
    <row r="22" spans="1:19" ht="15.75" customHeight="1" thickBot="1" x14ac:dyDescent="0.45">
      <c r="J22" s="36" t="s">
        <v>91</v>
      </c>
      <c r="R22" s="36" t="s">
        <v>91</v>
      </c>
    </row>
    <row r="23" spans="1:19" ht="15" customHeight="1" x14ac:dyDescent="0.4">
      <c r="A23" s="201" t="s">
        <v>12</v>
      </c>
      <c r="B23" s="202"/>
      <c r="C23" s="254" t="s">
        <v>13</v>
      </c>
      <c r="D23" s="255"/>
      <c r="E23" s="137"/>
      <c r="F23" s="139"/>
      <c r="G23" s="137"/>
      <c r="H23" s="139"/>
      <c r="I23" s="137"/>
      <c r="J23" s="138"/>
      <c r="L23" s="201" t="s">
        <v>68</v>
      </c>
      <c r="M23" s="202"/>
      <c r="N23" s="202"/>
      <c r="O23" s="202"/>
      <c r="P23" s="202"/>
      <c r="Q23" s="155" t="s">
        <v>79</v>
      </c>
      <c r="R23" s="156"/>
    </row>
    <row r="24" spans="1:19" ht="15.95" customHeight="1" x14ac:dyDescent="0.4">
      <c r="A24" s="124"/>
      <c r="B24" s="183"/>
      <c r="C24" s="221"/>
      <c r="D24" s="222"/>
      <c r="E24" s="205" t="s">
        <v>14</v>
      </c>
      <c r="F24" s="206"/>
      <c r="G24" s="205" t="s">
        <v>15</v>
      </c>
      <c r="H24" s="206"/>
      <c r="I24" s="203" t="s">
        <v>16</v>
      </c>
      <c r="J24" s="204"/>
      <c r="K24" s="25"/>
      <c r="L24" s="123"/>
      <c r="M24" s="180"/>
      <c r="N24" s="180"/>
      <c r="O24" s="180"/>
      <c r="P24" s="180"/>
      <c r="Q24" s="157"/>
      <c r="R24" s="158"/>
    </row>
    <row r="25" spans="1:19" ht="15.95" customHeight="1" x14ac:dyDescent="0.4">
      <c r="A25" s="123"/>
      <c r="B25" s="45" t="s">
        <v>17</v>
      </c>
      <c r="C25" s="219">
        <v>20</v>
      </c>
      <c r="D25" s="220"/>
      <c r="E25" s="151" t="s">
        <v>24</v>
      </c>
      <c r="F25" s="170"/>
      <c r="G25" s="151" t="s">
        <v>30</v>
      </c>
      <c r="H25" s="170"/>
      <c r="I25" s="151" t="s">
        <v>32</v>
      </c>
      <c r="J25" s="152"/>
      <c r="K25" s="43"/>
      <c r="L25" s="165"/>
      <c r="M25" s="194" t="s">
        <v>70</v>
      </c>
      <c r="N25" s="194"/>
      <c r="O25" s="194"/>
      <c r="P25" s="195"/>
      <c r="Q25" s="151" t="s">
        <v>75</v>
      </c>
      <c r="R25" s="152"/>
      <c r="S25" s="61" t="str">
        <f>計算用シート!C27</f>
        <v/>
      </c>
    </row>
    <row r="26" spans="1:19" ht="15.95" customHeight="1" x14ac:dyDescent="0.4">
      <c r="A26" s="124"/>
      <c r="B26" s="9" t="s">
        <v>87</v>
      </c>
      <c r="C26" s="221"/>
      <c r="D26" s="222"/>
      <c r="E26" s="153" t="s">
        <v>25</v>
      </c>
      <c r="F26" s="164"/>
      <c r="G26" s="153" t="s">
        <v>31</v>
      </c>
      <c r="H26" s="164"/>
      <c r="I26" s="153" t="s">
        <v>33</v>
      </c>
      <c r="J26" s="154"/>
      <c r="K26" s="44"/>
      <c r="L26" s="124"/>
      <c r="M26" s="192" t="s">
        <v>69</v>
      </c>
      <c r="N26" s="192"/>
      <c r="O26" s="192"/>
      <c r="P26" s="193"/>
      <c r="Q26" s="153" t="s">
        <v>76</v>
      </c>
      <c r="R26" s="154"/>
    </row>
    <row r="27" spans="1:19" ht="15.95" customHeight="1" x14ac:dyDescent="0.4">
      <c r="A27" s="123"/>
      <c r="B27" s="45" t="s">
        <v>18</v>
      </c>
      <c r="C27" s="219">
        <v>20</v>
      </c>
      <c r="D27" s="220"/>
      <c r="E27" s="151" t="s">
        <v>24</v>
      </c>
      <c r="F27" s="170"/>
      <c r="G27" s="151" t="s">
        <v>30</v>
      </c>
      <c r="H27" s="170"/>
      <c r="I27" s="151" t="s">
        <v>32</v>
      </c>
      <c r="J27" s="152"/>
      <c r="K27" s="43"/>
      <c r="L27" s="165"/>
      <c r="M27" s="194" t="s">
        <v>71</v>
      </c>
      <c r="N27" s="194"/>
      <c r="O27" s="194"/>
      <c r="P27" s="195"/>
      <c r="Q27" s="151" t="s">
        <v>75</v>
      </c>
      <c r="R27" s="152"/>
      <c r="S27" s="61" t="str">
        <f>計算用シート!C28</f>
        <v/>
      </c>
    </row>
    <row r="28" spans="1:19" ht="15.95" customHeight="1" x14ac:dyDescent="0.4">
      <c r="A28" s="124"/>
      <c r="B28" s="9" t="s">
        <v>87</v>
      </c>
      <c r="C28" s="221"/>
      <c r="D28" s="222"/>
      <c r="E28" s="153" t="s">
        <v>25</v>
      </c>
      <c r="F28" s="164"/>
      <c r="G28" s="153" t="s">
        <v>31</v>
      </c>
      <c r="H28" s="164"/>
      <c r="I28" s="153" t="s">
        <v>33</v>
      </c>
      <c r="J28" s="154"/>
      <c r="K28" s="44"/>
      <c r="L28" s="124"/>
      <c r="M28" s="192" t="s">
        <v>69</v>
      </c>
      <c r="N28" s="192"/>
      <c r="O28" s="192"/>
      <c r="P28" s="193"/>
      <c r="Q28" s="153" t="s">
        <v>76</v>
      </c>
      <c r="R28" s="154"/>
    </row>
    <row r="29" spans="1:19" ht="15.95" customHeight="1" x14ac:dyDescent="0.4">
      <c r="A29" s="123"/>
      <c r="B29" s="45" t="s">
        <v>19</v>
      </c>
      <c r="C29" s="219">
        <v>12</v>
      </c>
      <c r="D29" s="220"/>
      <c r="E29" s="151" t="s">
        <v>26</v>
      </c>
      <c r="F29" s="170"/>
      <c r="G29" s="151" t="s">
        <v>24</v>
      </c>
      <c r="H29" s="170"/>
      <c r="I29" s="151" t="s">
        <v>36</v>
      </c>
      <c r="J29" s="152"/>
      <c r="K29" s="43"/>
      <c r="L29" s="165"/>
      <c r="M29" s="144" t="s">
        <v>165</v>
      </c>
      <c r="N29" s="144"/>
      <c r="O29" s="144"/>
      <c r="P29" s="146"/>
      <c r="Q29" s="151" t="s">
        <v>75</v>
      </c>
      <c r="R29" s="152"/>
      <c r="S29" s="61" t="str">
        <f>計算用シート!C29</f>
        <v/>
      </c>
    </row>
    <row r="30" spans="1:19" ht="15.95" customHeight="1" x14ac:dyDescent="0.4">
      <c r="A30" s="124"/>
      <c r="B30" s="9" t="s">
        <v>88</v>
      </c>
      <c r="C30" s="221"/>
      <c r="D30" s="222"/>
      <c r="E30" s="153" t="s">
        <v>27</v>
      </c>
      <c r="F30" s="164"/>
      <c r="G30" s="153" t="s">
        <v>25</v>
      </c>
      <c r="H30" s="164"/>
      <c r="I30" s="153" t="s">
        <v>37</v>
      </c>
      <c r="J30" s="154"/>
      <c r="K30" s="44"/>
      <c r="L30" s="124"/>
      <c r="M30" s="171"/>
      <c r="N30" s="171"/>
      <c r="O30" s="171"/>
      <c r="P30" s="172"/>
      <c r="Q30" s="153" t="s">
        <v>76</v>
      </c>
      <c r="R30" s="154"/>
    </row>
    <row r="31" spans="1:19" ht="15.95" customHeight="1" x14ac:dyDescent="0.4">
      <c r="A31" s="123"/>
      <c r="B31" s="45" t="s">
        <v>20</v>
      </c>
      <c r="C31" s="166" t="s">
        <v>80</v>
      </c>
      <c r="D31" s="167"/>
      <c r="E31" s="151" t="s">
        <v>28</v>
      </c>
      <c r="F31" s="170"/>
      <c r="G31" s="151" t="s">
        <v>34</v>
      </c>
      <c r="H31" s="170"/>
      <c r="I31" s="151" t="s">
        <v>171</v>
      </c>
      <c r="J31" s="152"/>
      <c r="K31" s="43"/>
      <c r="L31" s="165"/>
      <c r="M31" s="144" t="s">
        <v>74</v>
      </c>
      <c r="N31" s="144"/>
      <c r="O31" s="144"/>
      <c r="P31" s="146"/>
      <c r="Q31" s="151" t="s">
        <v>77</v>
      </c>
      <c r="R31" s="152"/>
      <c r="S31" s="61" t="str">
        <f>計算用シート!C30</f>
        <v/>
      </c>
    </row>
    <row r="32" spans="1:19" ht="15.95" customHeight="1" thickBot="1" x14ac:dyDescent="0.45">
      <c r="A32" s="125"/>
      <c r="B32" s="46" t="s">
        <v>89</v>
      </c>
      <c r="C32" s="168"/>
      <c r="D32" s="169"/>
      <c r="E32" s="162" t="s">
        <v>29</v>
      </c>
      <c r="F32" s="200"/>
      <c r="G32" s="162" t="s">
        <v>35</v>
      </c>
      <c r="H32" s="200"/>
      <c r="I32" s="162" t="s">
        <v>38</v>
      </c>
      <c r="J32" s="163"/>
      <c r="K32" s="44"/>
      <c r="L32" s="125"/>
      <c r="M32" s="173" t="s">
        <v>164</v>
      </c>
      <c r="N32" s="174"/>
      <c r="O32" s="174"/>
      <c r="P32" s="175"/>
      <c r="Q32" s="162" t="s">
        <v>78</v>
      </c>
      <c r="R32" s="163"/>
    </row>
    <row r="33" spans="1:18" ht="14.1" customHeight="1" x14ac:dyDescent="0.4">
      <c r="A33" s="7" t="s">
        <v>85</v>
      </c>
      <c r="C33" s="3"/>
      <c r="D33" s="3"/>
      <c r="E33" s="3"/>
      <c r="F33" s="10"/>
      <c r="G33" s="10"/>
      <c r="H33" s="10"/>
      <c r="I33" s="10"/>
      <c r="J33" s="10"/>
      <c r="K33" s="10"/>
      <c r="L33" s="10"/>
      <c r="M33" s="10"/>
      <c r="N33" s="2"/>
    </row>
    <row r="34" spans="1:18" ht="5.0999999999999996" customHeight="1" thickBot="1" x14ac:dyDescent="0.45">
      <c r="H34" s="2"/>
      <c r="I34" s="2"/>
      <c r="J34" s="2"/>
      <c r="K34" s="2"/>
      <c r="L34" s="2"/>
      <c r="M34" s="2"/>
      <c r="N34" s="2"/>
    </row>
    <row r="35" spans="1:18" s="25" customFormat="1" ht="14.1" customHeight="1" x14ac:dyDescent="0.4">
      <c r="A35" s="25" t="s">
        <v>72</v>
      </c>
      <c r="D35" s="37"/>
      <c r="E35" s="38" t="s">
        <v>84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9"/>
      <c r="R35" s="65" t="str">
        <f>計算用シート!C31</f>
        <v/>
      </c>
    </row>
    <row r="36" spans="1:18" s="25" customFormat="1" ht="14.1" customHeight="1" thickBot="1" x14ac:dyDescent="0.45">
      <c r="C36" s="51"/>
      <c r="D36" s="40"/>
      <c r="E36" s="41" t="s">
        <v>45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</row>
    <row r="37" spans="1:18" ht="7.5" customHeight="1" thickBot="1" x14ac:dyDescent="0.45">
      <c r="A37" s="5"/>
      <c r="B37" s="5"/>
      <c r="C37" s="5"/>
      <c r="D37" s="5"/>
      <c r="E37" s="5"/>
      <c r="F37" s="5"/>
      <c r="G37" s="5"/>
      <c r="H37" s="6"/>
      <c r="I37" s="6"/>
      <c r="J37" s="6"/>
      <c r="K37" s="6"/>
      <c r="L37" s="6"/>
      <c r="M37" s="6"/>
      <c r="N37" s="6"/>
      <c r="O37" s="5"/>
      <c r="P37" s="5"/>
      <c r="Q37" s="5"/>
      <c r="R37" s="5"/>
    </row>
    <row r="38" spans="1:18" ht="15.75" customHeight="1" thickTop="1" x14ac:dyDescent="0.4">
      <c r="A38" s="1" t="s">
        <v>53</v>
      </c>
      <c r="H38" s="2"/>
      <c r="I38" s="2"/>
      <c r="J38" s="2"/>
      <c r="K38" s="2"/>
      <c r="L38" s="2"/>
      <c r="M38" s="2"/>
      <c r="N38" s="2"/>
    </row>
    <row r="39" spans="1:18" ht="15.95" customHeight="1" x14ac:dyDescent="0.4">
      <c r="A39" s="147" t="s">
        <v>23</v>
      </c>
      <c r="B39" s="147"/>
      <c r="C39" s="147"/>
      <c r="D39" s="126" t="s">
        <v>39</v>
      </c>
      <c r="E39" s="127"/>
      <c r="F39" s="127"/>
      <c r="G39" s="126" t="s">
        <v>94</v>
      </c>
      <c r="H39" s="127"/>
      <c r="I39" s="127"/>
      <c r="J39" s="128"/>
      <c r="K39" s="147" t="s">
        <v>21</v>
      </c>
      <c r="L39" s="147"/>
      <c r="M39" s="147"/>
      <c r="N39" s="147"/>
      <c r="O39" s="147" t="s">
        <v>44</v>
      </c>
      <c r="P39" s="147"/>
      <c r="Q39" s="147"/>
      <c r="R39" s="147"/>
    </row>
    <row r="40" spans="1:18" ht="25.5" customHeight="1" x14ac:dyDescent="0.15">
      <c r="A40" s="121" t="str">
        <f>IF(OR(S8&lt;&gt;"",S16&lt;&gt;"",S25&lt;&gt;"",S27&lt;&gt;"",S29&lt;&gt;"",S31&lt;&gt;""),"",計算用シート!I6)</f>
        <v/>
      </c>
      <c r="B40" s="122"/>
      <c r="C40" s="29" t="s">
        <v>40</v>
      </c>
      <c r="D40" s="24" t="s">
        <v>11</v>
      </c>
      <c r="E40" s="91" t="str">
        <f>IF(OR(S8&lt;&gt;"",S16&lt;&gt;"",S25&lt;&gt;"",S27&lt;&gt;"",S29&lt;&gt;"",S31&lt;&gt;""),"",計算用シート!J6*-1)</f>
        <v/>
      </c>
      <c r="F40" s="52" t="s">
        <v>93</v>
      </c>
      <c r="G40" s="129" t="str">
        <f>IF(OR(S8&lt;&gt;"",S16&lt;&gt;"",S25&lt;&gt;"",S27&lt;&gt;"",S29&lt;&gt;"",S31&lt;&gt;""),"",計算用シート!K6)</f>
        <v/>
      </c>
      <c r="H40" s="130"/>
      <c r="I40" s="130"/>
      <c r="J40" s="29" t="s">
        <v>40</v>
      </c>
      <c r="K40" s="121" t="str">
        <f>IF(OR(S8&lt;&gt;"",S16&lt;&gt;"",S25&lt;&gt;"",S27&lt;&gt;"",S29&lt;&gt;"",S31&lt;&gt;""),"",計算用シート!L6)</f>
        <v/>
      </c>
      <c r="L40" s="122"/>
      <c r="M40" s="122"/>
      <c r="N40" s="29" t="s">
        <v>40</v>
      </c>
      <c r="O40" s="159" t="str">
        <f>IF(OR(S8&lt;&gt;"",S16&lt;&gt;"",S25&lt;&gt;"",S27&lt;&gt;"",S29&lt;&gt;"",S31&lt;&gt;""),"",計算用シート!M6)</f>
        <v/>
      </c>
      <c r="P40" s="159"/>
      <c r="Q40" s="129"/>
      <c r="R40" s="29" t="s">
        <v>40</v>
      </c>
    </row>
    <row r="41" spans="1:18" ht="15.95" customHeight="1" x14ac:dyDescent="0.4">
      <c r="A41" s="143" t="s">
        <v>42</v>
      </c>
      <c r="B41" s="144"/>
      <c r="C41" s="144"/>
      <c r="D41" s="144"/>
      <c r="E41" s="144"/>
      <c r="F41" s="144"/>
      <c r="G41" s="145"/>
      <c r="H41" s="144"/>
      <c r="I41" s="144"/>
      <c r="J41" s="144"/>
      <c r="K41" s="144"/>
      <c r="L41" s="144"/>
      <c r="M41" s="144"/>
      <c r="N41" s="146"/>
      <c r="O41" s="127" t="s">
        <v>43</v>
      </c>
      <c r="P41" s="127"/>
      <c r="Q41" s="127"/>
      <c r="R41" s="128"/>
    </row>
    <row r="42" spans="1:18" ht="25.5" customHeight="1" thickBot="1" x14ac:dyDescent="0.2">
      <c r="A42" s="140" t="s">
        <v>169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2"/>
      <c r="O42" s="160" t="str">
        <f>IF(OR(S8&lt;&gt;"",S16&lt;&gt;"",S25&lt;&gt;"",S27&lt;&gt;"",S29&lt;&gt;"",S31&lt;&gt;""),"",計算用シート!M8)</f>
        <v/>
      </c>
      <c r="P42" s="161"/>
      <c r="Q42" s="161"/>
      <c r="R42" s="31" t="s">
        <v>40</v>
      </c>
    </row>
    <row r="43" spans="1:18" ht="15.95" customHeight="1" thickTop="1" x14ac:dyDescent="0.4">
      <c r="A43" s="140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8" t="s">
        <v>173</v>
      </c>
      <c r="P43" s="149"/>
      <c r="Q43" s="149"/>
      <c r="R43" s="150"/>
    </row>
    <row r="44" spans="1:18" ht="25.5" customHeight="1" thickBot="1" x14ac:dyDescent="0.2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96" t="str">
        <f>IF(OR(S8&lt;&gt;"",S16&lt;&gt;"",S25&lt;&gt;"",S27&lt;&gt;"",S29&lt;&gt;"",S31&lt;&gt;""),"",計算用シート!M10)</f>
        <v/>
      </c>
      <c r="P44" s="197"/>
      <c r="Q44" s="197"/>
      <c r="R44" s="32" t="s">
        <v>40</v>
      </c>
    </row>
    <row r="45" spans="1:18" ht="15.95" customHeight="1" thickTop="1" x14ac:dyDescent="0.4">
      <c r="A45" s="224" t="s">
        <v>170</v>
      </c>
      <c r="B45" s="225"/>
      <c r="C45" s="225"/>
      <c r="D45" s="225"/>
      <c r="E45" s="225"/>
      <c r="F45" s="225"/>
      <c r="G45" s="225"/>
      <c r="H45" s="225"/>
      <c r="I45" s="226"/>
      <c r="J45" s="131" t="s">
        <v>55</v>
      </c>
      <c r="K45" s="132"/>
      <c r="L45" s="132"/>
      <c r="M45" s="132"/>
      <c r="N45" s="133"/>
      <c r="O45" s="134" t="s">
        <v>41</v>
      </c>
      <c r="P45" s="135"/>
      <c r="Q45" s="135"/>
      <c r="R45" s="136"/>
    </row>
    <row r="46" spans="1:18" ht="15.95" customHeight="1" x14ac:dyDescent="0.4">
      <c r="A46" s="227"/>
      <c r="B46" s="228"/>
      <c r="C46" s="228"/>
      <c r="D46" s="228"/>
      <c r="E46" s="228"/>
      <c r="F46" s="228"/>
      <c r="G46" s="228"/>
      <c r="H46" s="228"/>
      <c r="I46" s="229"/>
      <c r="J46" s="176"/>
      <c r="K46" s="177"/>
      <c r="L46" s="177"/>
      <c r="M46" s="177"/>
      <c r="N46" s="178"/>
      <c r="O46" s="176"/>
      <c r="P46" s="177"/>
      <c r="Q46" s="177"/>
      <c r="R46" s="178"/>
    </row>
    <row r="47" spans="1:18" ht="21.95" customHeight="1" x14ac:dyDescent="0.4">
      <c r="A47" s="227"/>
      <c r="B47" s="228"/>
      <c r="C47" s="228"/>
      <c r="D47" s="228"/>
      <c r="E47" s="228"/>
      <c r="F47" s="228"/>
      <c r="G47" s="228"/>
      <c r="H47" s="228"/>
      <c r="I47" s="229"/>
      <c r="J47" s="179"/>
      <c r="K47" s="180"/>
      <c r="L47" s="180"/>
      <c r="M47" s="180"/>
      <c r="N47" s="181"/>
      <c r="O47" s="179"/>
      <c r="P47" s="180"/>
      <c r="Q47" s="180"/>
      <c r="R47" s="181"/>
    </row>
    <row r="48" spans="1:18" ht="15.95" customHeight="1" x14ac:dyDescent="0.4">
      <c r="A48" s="227"/>
      <c r="B48" s="228"/>
      <c r="C48" s="228"/>
      <c r="D48" s="228"/>
      <c r="E48" s="228"/>
      <c r="F48" s="228"/>
      <c r="G48" s="228"/>
      <c r="H48" s="228"/>
      <c r="I48" s="229"/>
      <c r="J48" s="179"/>
      <c r="K48" s="180"/>
      <c r="L48" s="180"/>
      <c r="M48" s="180"/>
      <c r="N48" s="181"/>
      <c r="O48" s="179"/>
      <c r="P48" s="180"/>
      <c r="Q48" s="180"/>
      <c r="R48" s="181"/>
    </row>
    <row r="49" spans="1:18" ht="15.95" customHeight="1" x14ac:dyDescent="0.4">
      <c r="A49" s="227"/>
      <c r="B49" s="228"/>
      <c r="C49" s="228"/>
      <c r="D49" s="228"/>
      <c r="E49" s="228"/>
      <c r="F49" s="228"/>
      <c r="G49" s="228"/>
      <c r="H49" s="228"/>
      <c r="I49" s="229"/>
      <c r="J49" s="179"/>
      <c r="K49" s="180"/>
      <c r="L49" s="180"/>
      <c r="M49" s="180"/>
      <c r="N49" s="181"/>
      <c r="O49" s="179"/>
      <c r="P49" s="180"/>
      <c r="Q49" s="180"/>
      <c r="R49" s="181"/>
    </row>
    <row r="50" spans="1:18" ht="15.95" customHeight="1" x14ac:dyDescent="0.4">
      <c r="A50" s="33"/>
      <c r="B50" s="34"/>
      <c r="C50" s="34"/>
      <c r="D50" s="34"/>
      <c r="E50" s="34"/>
      <c r="F50" s="34"/>
      <c r="G50" s="34"/>
      <c r="H50" s="34"/>
      <c r="I50" s="30" t="s">
        <v>46</v>
      </c>
      <c r="J50" s="182"/>
      <c r="K50" s="183"/>
      <c r="L50" s="183"/>
      <c r="M50" s="183"/>
      <c r="N50" s="184"/>
      <c r="O50" s="182"/>
      <c r="P50" s="183"/>
      <c r="Q50" s="183"/>
      <c r="R50" s="184"/>
    </row>
    <row r="51" spans="1:18" ht="13.5" customHeight="1" x14ac:dyDescent="0.15">
      <c r="A51" s="8"/>
      <c r="B51" s="8"/>
      <c r="C51" s="8"/>
      <c r="D51" s="8"/>
      <c r="E51" s="8"/>
      <c r="F51" s="8"/>
      <c r="G51" s="8"/>
      <c r="H51" s="8"/>
      <c r="I51" s="35"/>
      <c r="J51" s="8"/>
      <c r="K51" s="8"/>
      <c r="L51" s="8"/>
      <c r="M51" s="8"/>
      <c r="N51" s="8"/>
      <c r="O51" s="8"/>
      <c r="P51" s="8"/>
      <c r="Q51" s="223" t="s">
        <v>92</v>
      </c>
      <c r="R51" s="223"/>
    </row>
  </sheetData>
  <sheetProtection sheet="1" objects="1" scenarios="1"/>
  <mergeCells count="109">
    <mergeCell ref="Q51:R51"/>
    <mergeCell ref="A45:I49"/>
    <mergeCell ref="N7:P7"/>
    <mergeCell ref="A6:B6"/>
    <mergeCell ref="A12:B12"/>
    <mergeCell ref="A18:B18"/>
    <mergeCell ref="C18:P18"/>
    <mergeCell ref="C11:P11"/>
    <mergeCell ref="D10:P10"/>
    <mergeCell ref="O8:P8"/>
    <mergeCell ref="A23:B24"/>
    <mergeCell ref="C6:E6"/>
    <mergeCell ref="A16:B17"/>
    <mergeCell ref="A25:A26"/>
    <mergeCell ref="C12:G12"/>
    <mergeCell ref="C13:G13"/>
    <mergeCell ref="C23:D24"/>
    <mergeCell ref="A10:B11"/>
    <mergeCell ref="A7:B9"/>
    <mergeCell ref="C8:M9"/>
    <mergeCell ref="C7:M7"/>
    <mergeCell ref="A13:B13"/>
    <mergeCell ref="A14:B14"/>
    <mergeCell ref="E25:F25"/>
    <mergeCell ref="O9:P9"/>
    <mergeCell ref="G23:H23"/>
    <mergeCell ref="E32:F32"/>
    <mergeCell ref="E31:F31"/>
    <mergeCell ref="G32:H32"/>
    <mergeCell ref="G31:H31"/>
    <mergeCell ref="I32:J32"/>
    <mergeCell ref="I31:J31"/>
    <mergeCell ref="I30:J30"/>
    <mergeCell ref="L23:P24"/>
    <mergeCell ref="M25:P25"/>
    <mergeCell ref="I24:J24"/>
    <mergeCell ref="G24:H24"/>
    <mergeCell ref="E24:F24"/>
    <mergeCell ref="H12:I14"/>
    <mergeCell ref="J13:P14"/>
    <mergeCell ref="J12:P12"/>
    <mergeCell ref="C14:G14"/>
    <mergeCell ref="C29:D30"/>
    <mergeCell ref="G25:H25"/>
    <mergeCell ref="I25:J25"/>
    <mergeCell ref="C25:D26"/>
    <mergeCell ref="C27:D28"/>
    <mergeCell ref="A27:A28"/>
    <mergeCell ref="J46:N50"/>
    <mergeCell ref="O46:R50"/>
    <mergeCell ref="O16:P16"/>
    <mergeCell ref="C16:D16"/>
    <mergeCell ref="C17:D17"/>
    <mergeCell ref="K17:L17"/>
    <mergeCell ref="L25:L26"/>
    <mergeCell ref="L27:L28"/>
    <mergeCell ref="G28:H28"/>
    <mergeCell ref="G27:H27"/>
    <mergeCell ref="I28:J28"/>
    <mergeCell ref="I27:J27"/>
    <mergeCell ref="I26:J26"/>
    <mergeCell ref="G26:H26"/>
    <mergeCell ref="M26:P26"/>
    <mergeCell ref="M27:P27"/>
    <mergeCell ref="M28:P28"/>
    <mergeCell ref="E28:F28"/>
    <mergeCell ref="E27:F27"/>
    <mergeCell ref="O44:Q44"/>
    <mergeCell ref="A40:B40"/>
    <mergeCell ref="A39:C39"/>
    <mergeCell ref="Q30:R30"/>
    <mergeCell ref="Q31:R31"/>
    <mergeCell ref="Q32:R32"/>
    <mergeCell ref="E26:F26"/>
    <mergeCell ref="L29:L30"/>
    <mergeCell ref="L31:L32"/>
    <mergeCell ref="C31:D32"/>
    <mergeCell ref="I29:J29"/>
    <mergeCell ref="G30:H30"/>
    <mergeCell ref="G29:H29"/>
    <mergeCell ref="E30:F30"/>
    <mergeCell ref="E29:F29"/>
    <mergeCell ref="M29:P30"/>
    <mergeCell ref="M31:P31"/>
    <mergeCell ref="M32:P32"/>
    <mergeCell ref="K40:M40"/>
    <mergeCell ref="A29:A30"/>
    <mergeCell ref="A31:A32"/>
    <mergeCell ref="D39:F39"/>
    <mergeCell ref="G39:J39"/>
    <mergeCell ref="G40:I40"/>
    <mergeCell ref="J45:N45"/>
    <mergeCell ref="O45:R45"/>
    <mergeCell ref="I23:J23"/>
    <mergeCell ref="E23:F23"/>
    <mergeCell ref="A42:N44"/>
    <mergeCell ref="A41:N41"/>
    <mergeCell ref="K39:N39"/>
    <mergeCell ref="O39:R39"/>
    <mergeCell ref="O41:R41"/>
    <mergeCell ref="O43:R43"/>
    <mergeCell ref="Q25:R25"/>
    <mergeCell ref="Q26:R26"/>
    <mergeCell ref="Q29:R29"/>
    <mergeCell ref="Q28:R28"/>
    <mergeCell ref="Q27:R27"/>
    <mergeCell ref="Q23:R24"/>
    <mergeCell ref="O40:Q40"/>
    <mergeCell ref="O42:Q42"/>
  </mergeCells>
  <phoneticPr fontId="1"/>
  <pageMargins left="0.23622047244094491" right="0.23622047244094491" top="0.15748031496062992" bottom="0.15748031496062992" header="0.11811023622047245" footer="0.11811023622047245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13</xdr:col>
                    <xdr:colOff>76200</xdr:colOff>
                    <xdr:row>6</xdr:row>
                    <xdr:rowOff>161925</xdr:rowOff>
                  </from>
                  <to>
                    <xdr:col>13</xdr:col>
                    <xdr:colOff>333375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13</xdr:col>
                    <xdr:colOff>76200</xdr:colOff>
                    <xdr:row>7</xdr:row>
                    <xdr:rowOff>142875</xdr:rowOff>
                  </from>
                  <to>
                    <xdr:col>13</xdr:col>
                    <xdr:colOff>333375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333375</xdr:colOff>
                    <xdr:row>21</xdr:row>
                    <xdr:rowOff>180975</xdr:rowOff>
                  </from>
                  <to>
                    <xdr:col>5</xdr:col>
                    <xdr:colOff>133350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6</xdr:col>
                    <xdr:colOff>323850</xdr:colOff>
                    <xdr:row>21</xdr:row>
                    <xdr:rowOff>180975</xdr:rowOff>
                  </from>
                  <to>
                    <xdr:col>7</xdr:col>
                    <xdr:colOff>123825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8</xdr:col>
                    <xdr:colOff>304800</xdr:colOff>
                    <xdr:row>21</xdr:row>
                    <xdr:rowOff>180975</xdr:rowOff>
                  </from>
                  <to>
                    <xdr:col>9</xdr:col>
                    <xdr:colOff>104775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76200</xdr:colOff>
                    <xdr:row>24</xdr:row>
                    <xdr:rowOff>76200</xdr:rowOff>
                  </from>
                  <to>
                    <xdr:col>1</xdr:col>
                    <xdr:colOff>28575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76200</xdr:colOff>
                    <xdr:row>26</xdr:row>
                    <xdr:rowOff>66675</xdr:rowOff>
                  </from>
                  <to>
                    <xdr:col>1</xdr:col>
                    <xdr:colOff>28575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76200</xdr:colOff>
                    <xdr:row>28</xdr:row>
                    <xdr:rowOff>57150</xdr:rowOff>
                  </from>
                  <to>
                    <xdr:col>1</xdr:col>
                    <xdr:colOff>28575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76200</xdr:colOff>
                    <xdr:row>30</xdr:row>
                    <xdr:rowOff>66675</xdr:rowOff>
                  </from>
                  <to>
                    <xdr:col>1</xdr:col>
                    <xdr:colOff>28575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76200</xdr:rowOff>
                  </from>
                  <to>
                    <xdr:col>12</xdr:col>
                    <xdr:colOff>66675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76200</xdr:rowOff>
                  </from>
                  <to>
                    <xdr:col>12</xdr:col>
                    <xdr:colOff>66675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66675</xdr:rowOff>
                  </from>
                  <to>
                    <xdr:col>12</xdr:col>
                    <xdr:colOff>66675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76200</xdr:rowOff>
                  </from>
                  <to>
                    <xdr:col>12</xdr:col>
                    <xdr:colOff>66675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3</xdr:col>
                    <xdr:colOff>28575</xdr:colOff>
                    <xdr:row>33</xdr:row>
                    <xdr:rowOff>19050</xdr:rowOff>
                  </from>
                  <to>
                    <xdr:col>4</xdr:col>
                    <xdr:colOff>66675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3</xdr:col>
                    <xdr:colOff>28575</xdr:colOff>
                    <xdr:row>34</xdr:row>
                    <xdr:rowOff>133350</xdr:rowOff>
                  </from>
                  <to>
                    <xdr:col>4</xdr:col>
                    <xdr:colOff>66675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12</xdr:col>
                    <xdr:colOff>76200</xdr:colOff>
                    <xdr:row>14</xdr:row>
                    <xdr:rowOff>209550</xdr:rowOff>
                  </from>
                  <to>
                    <xdr:col>13</xdr:col>
                    <xdr:colOff>104775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14</xdr:col>
                    <xdr:colOff>133350</xdr:colOff>
                    <xdr:row>14</xdr:row>
                    <xdr:rowOff>209550</xdr:rowOff>
                  </from>
                  <to>
                    <xdr:col>14</xdr:col>
                    <xdr:colOff>447675</xdr:colOff>
                    <xdr:row>16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xr:uid="{FB465E66-3298-40A1-925C-F8E3F296BAB6}">
          <x14:formula1>
            <xm:f>リスト!$B$2:$B$13</xm:f>
          </x14:formula1>
          <xm:sqref>G6 F16</xm:sqref>
        </x14:dataValidation>
        <x14:dataValidation type="list" allowBlank="1" showInputMessage="1" xr:uid="{81E1349E-BDD4-464D-817B-F33C4C209231}">
          <x14:formula1>
            <xm:f>リスト!$C$2:$C$32</xm:f>
          </x14:formula1>
          <xm:sqref>I6 H16</xm:sqref>
        </x14:dataValidation>
        <x14:dataValidation type="list" allowBlank="1" showInputMessage="1" xr:uid="{18FDAACE-E2F0-40A2-93BA-965D8B3650BA}">
          <x14:formula1>
            <xm:f>リスト!$A$2:$A$12</xm:f>
          </x14:formula1>
          <xm:sqref>C6:E6 C16:D16</xm:sqref>
        </x14:dataValidation>
        <x14:dataValidation type="list" allowBlank="1" showInputMessage="1" xr:uid="{B95B8F69-3482-4510-A21E-8BBB78FC35B3}">
          <x14:formula1>
            <xm:f>リスト!$G$2:$G$13</xm:f>
          </x14:formula1>
          <xm:sqref>K17:L17 F17</xm:sqref>
        </x14:dataValidation>
        <x14:dataValidation type="list" allowBlank="1" showInputMessage="1" xr:uid="{EBB3C19E-C593-4EC6-A3DC-7B2BF00D8BFD}">
          <x14:formula1>
            <xm:f>リスト!$D$2:$D$8</xm:f>
          </x14:formula1>
          <xm:sqref>J16</xm:sqref>
        </x14:dataValidation>
        <x14:dataValidation type="list" allowBlank="1" showInputMessage="1" xr:uid="{113FE9D6-409E-4C56-B903-E933363E3C12}">
          <x14:formula1>
            <xm:f>リスト!$F$2:$F$14</xm:f>
          </x14:formula1>
          <xm:sqref>C17:D17 I17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CC9F5-BC05-48B6-BD4C-031DDCA1FB54}">
  <dimension ref="A1:G32"/>
  <sheetViews>
    <sheetView workbookViewId="0"/>
  </sheetViews>
  <sheetFormatPr defaultRowHeight="18.75" x14ac:dyDescent="0.4"/>
  <cols>
    <col min="1" max="4" width="9" style="14"/>
    <col min="5" max="5" width="22.375" style="14" customWidth="1"/>
    <col min="6" max="6" width="9" style="14"/>
    <col min="7" max="7" width="9" style="15"/>
  </cols>
  <sheetData>
    <row r="1" spans="1:7" x14ac:dyDescent="0.4">
      <c r="A1" s="14" t="s">
        <v>6</v>
      </c>
      <c r="B1" s="14" t="s">
        <v>58</v>
      </c>
      <c r="C1" s="14" t="s">
        <v>59</v>
      </c>
      <c r="D1" s="14" t="s">
        <v>60</v>
      </c>
      <c r="E1" s="16"/>
      <c r="F1" s="14" t="s">
        <v>8</v>
      </c>
      <c r="G1" s="15" t="s">
        <v>9</v>
      </c>
    </row>
    <row r="2" spans="1:7" x14ac:dyDescent="0.4">
      <c r="A2" s="14">
        <v>2023</v>
      </c>
      <c r="B2" s="14">
        <v>1</v>
      </c>
      <c r="C2" s="14">
        <v>1</v>
      </c>
      <c r="D2" s="14" t="s">
        <v>7</v>
      </c>
      <c r="F2" s="14">
        <v>9</v>
      </c>
      <c r="G2" s="92">
        <v>0</v>
      </c>
    </row>
    <row r="3" spans="1:7" x14ac:dyDescent="0.4">
      <c r="A3" s="14">
        <v>2024</v>
      </c>
      <c r="B3" s="14">
        <v>2</v>
      </c>
      <c r="C3" s="14">
        <v>2</v>
      </c>
      <c r="D3" s="14" t="s">
        <v>61</v>
      </c>
      <c r="F3" s="14">
        <v>10</v>
      </c>
      <c r="G3" s="92">
        <v>5</v>
      </c>
    </row>
    <row r="4" spans="1:7" x14ac:dyDescent="0.4">
      <c r="A4" s="14">
        <v>2025</v>
      </c>
      <c r="B4" s="14">
        <v>3</v>
      </c>
      <c r="C4" s="14">
        <v>3</v>
      </c>
      <c r="D4" s="14" t="s">
        <v>62</v>
      </c>
      <c r="F4" s="14">
        <v>11</v>
      </c>
      <c r="G4" s="92">
        <v>10</v>
      </c>
    </row>
    <row r="5" spans="1:7" x14ac:dyDescent="0.4">
      <c r="A5" s="14">
        <v>2026</v>
      </c>
      <c r="B5" s="14">
        <v>4</v>
      </c>
      <c r="C5" s="14">
        <v>4</v>
      </c>
      <c r="D5" s="14" t="s">
        <v>63</v>
      </c>
      <c r="F5" s="14">
        <v>12</v>
      </c>
      <c r="G5" s="14">
        <v>15</v>
      </c>
    </row>
    <row r="6" spans="1:7" x14ac:dyDescent="0.4">
      <c r="A6" s="14">
        <v>2027</v>
      </c>
      <c r="B6" s="14">
        <v>5</v>
      </c>
      <c r="C6" s="14">
        <v>5</v>
      </c>
      <c r="D6" s="14" t="s">
        <v>64</v>
      </c>
      <c r="F6" s="14">
        <v>13</v>
      </c>
      <c r="G6" s="92">
        <v>20</v>
      </c>
    </row>
    <row r="7" spans="1:7" x14ac:dyDescent="0.4">
      <c r="A7" s="14">
        <v>2028</v>
      </c>
      <c r="B7" s="14">
        <v>6</v>
      </c>
      <c r="C7" s="14">
        <v>6</v>
      </c>
      <c r="D7" s="14" t="s">
        <v>65</v>
      </c>
      <c r="F7" s="14">
        <v>14</v>
      </c>
      <c r="G7" s="14">
        <v>25</v>
      </c>
    </row>
    <row r="8" spans="1:7" x14ac:dyDescent="0.4">
      <c r="A8" s="14">
        <v>2029</v>
      </c>
      <c r="B8" s="14">
        <v>7</v>
      </c>
      <c r="C8" s="14">
        <v>7</v>
      </c>
      <c r="D8" s="14" t="s">
        <v>48</v>
      </c>
      <c r="F8" s="14">
        <v>15</v>
      </c>
      <c r="G8" s="92">
        <v>30</v>
      </c>
    </row>
    <row r="9" spans="1:7" x14ac:dyDescent="0.4">
      <c r="A9" s="14">
        <v>2030</v>
      </c>
      <c r="B9" s="14">
        <v>8</v>
      </c>
      <c r="C9" s="14">
        <v>8</v>
      </c>
      <c r="F9" s="14">
        <v>16</v>
      </c>
      <c r="G9" s="14">
        <v>35</v>
      </c>
    </row>
    <row r="10" spans="1:7" x14ac:dyDescent="0.4">
      <c r="A10" s="14">
        <v>2031</v>
      </c>
      <c r="B10" s="14">
        <v>9</v>
      </c>
      <c r="C10" s="14">
        <v>9</v>
      </c>
      <c r="F10" s="14">
        <v>17</v>
      </c>
      <c r="G10" s="92">
        <v>40</v>
      </c>
    </row>
    <row r="11" spans="1:7" x14ac:dyDescent="0.4">
      <c r="A11" s="14">
        <v>2032</v>
      </c>
      <c r="B11" s="14">
        <v>10</v>
      </c>
      <c r="C11" s="14">
        <v>10</v>
      </c>
      <c r="F11" s="14">
        <v>18</v>
      </c>
      <c r="G11" s="14">
        <v>45</v>
      </c>
    </row>
    <row r="12" spans="1:7" x14ac:dyDescent="0.4">
      <c r="A12" s="14">
        <v>2033</v>
      </c>
      <c r="B12" s="14">
        <v>11</v>
      </c>
      <c r="C12" s="14">
        <v>11</v>
      </c>
      <c r="F12" s="14">
        <v>19</v>
      </c>
      <c r="G12" s="92">
        <v>50</v>
      </c>
    </row>
    <row r="13" spans="1:7" x14ac:dyDescent="0.4">
      <c r="B13" s="14">
        <v>12</v>
      </c>
      <c r="C13" s="14">
        <v>12</v>
      </c>
      <c r="F13" s="14">
        <v>20</v>
      </c>
      <c r="G13" s="14">
        <v>55</v>
      </c>
    </row>
    <row r="14" spans="1:7" x14ac:dyDescent="0.4">
      <c r="C14" s="14">
        <v>13</v>
      </c>
      <c r="F14" s="14">
        <v>21</v>
      </c>
    </row>
    <row r="15" spans="1:7" x14ac:dyDescent="0.4">
      <c r="C15" s="14">
        <v>14</v>
      </c>
    </row>
    <row r="16" spans="1:7" x14ac:dyDescent="0.4">
      <c r="C16" s="14">
        <v>15</v>
      </c>
    </row>
    <row r="17" spans="3:3" x14ac:dyDescent="0.4">
      <c r="C17" s="14">
        <v>16</v>
      </c>
    </row>
    <row r="18" spans="3:3" x14ac:dyDescent="0.4">
      <c r="C18" s="14">
        <v>17</v>
      </c>
    </row>
    <row r="19" spans="3:3" x14ac:dyDescent="0.4">
      <c r="C19" s="14">
        <v>18</v>
      </c>
    </row>
    <row r="20" spans="3:3" x14ac:dyDescent="0.4">
      <c r="C20" s="14">
        <v>19</v>
      </c>
    </row>
    <row r="21" spans="3:3" x14ac:dyDescent="0.4">
      <c r="C21" s="14">
        <v>20</v>
      </c>
    </row>
    <row r="22" spans="3:3" x14ac:dyDescent="0.4">
      <c r="C22" s="14">
        <v>21</v>
      </c>
    </row>
    <row r="23" spans="3:3" x14ac:dyDescent="0.4">
      <c r="C23" s="14">
        <v>22</v>
      </c>
    </row>
    <row r="24" spans="3:3" x14ac:dyDescent="0.4">
      <c r="C24" s="14">
        <v>23</v>
      </c>
    </row>
    <row r="25" spans="3:3" x14ac:dyDescent="0.4">
      <c r="C25" s="14">
        <v>24</v>
      </c>
    </row>
    <row r="26" spans="3:3" x14ac:dyDescent="0.4">
      <c r="C26" s="14">
        <v>25</v>
      </c>
    </row>
    <row r="27" spans="3:3" x14ac:dyDescent="0.4">
      <c r="C27" s="14">
        <v>26</v>
      </c>
    </row>
    <row r="28" spans="3:3" x14ac:dyDescent="0.4">
      <c r="C28" s="14">
        <v>27</v>
      </c>
    </row>
    <row r="29" spans="3:3" x14ac:dyDescent="0.4">
      <c r="C29" s="14">
        <v>28</v>
      </c>
    </row>
    <row r="30" spans="3:3" x14ac:dyDescent="0.4">
      <c r="C30" s="14">
        <v>29</v>
      </c>
    </row>
    <row r="31" spans="3:3" x14ac:dyDescent="0.4">
      <c r="C31" s="14">
        <v>30</v>
      </c>
    </row>
    <row r="32" spans="3:3" x14ac:dyDescent="0.4">
      <c r="C32" s="14">
        <v>31</v>
      </c>
    </row>
  </sheetData>
  <sheetProtection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5D846-1489-4DB8-B1B2-E44A5B411C31}">
  <dimension ref="A1:M35"/>
  <sheetViews>
    <sheetView zoomScale="120" zoomScaleNormal="120" workbookViewId="0">
      <selection sqref="A1:F1"/>
    </sheetView>
  </sheetViews>
  <sheetFormatPr defaultColWidth="16.25" defaultRowHeight="18.75" x14ac:dyDescent="0.4"/>
  <cols>
    <col min="7" max="8" width="4.625" customWidth="1"/>
  </cols>
  <sheetData>
    <row r="1" spans="1:13" ht="19.5" thickBot="1" x14ac:dyDescent="0.45">
      <c r="A1" s="261" t="s">
        <v>133</v>
      </c>
      <c r="B1" s="262"/>
      <c r="C1" s="262"/>
      <c r="D1" s="262"/>
      <c r="E1" s="262"/>
      <c r="F1" s="263"/>
      <c r="G1" s="67"/>
    </row>
    <row r="2" spans="1:13" x14ac:dyDescent="0.4">
      <c r="G2" s="67"/>
    </row>
    <row r="3" spans="1:13" x14ac:dyDescent="0.4">
      <c r="A3" t="s">
        <v>95</v>
      </c>
      <c r="B3" t="s">
        <v>116</v>
      </c>
      <c r="C3" t="s">
        <v>117</v>
      </c>
      <c r="G3" s="67"/>
      <c r="I3" t="s">
        <v>138</v>
      </c>
    </row>
    <row r="4" spans="1:13" x14ac:dyDescent="0.4">
      <c r="G4" s="67"/>
    </row>
    <row r="5" spans="1:13" ht="19.5" thickBot="1" x14ac:dyDescent="0.45">
      <c r="A5" s="56" t="s">
        <v>96</v>
      </c>
      <c r="D5" s="56" t="s">
        <v>119</v>
      </c>
      <c r="G5" s="67"/>
      <c r="I5" s="69" t="s">
        <v>23</v>
      </c>
      <c r="J5" s="69" t="s">
        <v>139</v>
      </c>
      <c r="K5" s="69" t="s">
        <v>140</v>
      </c>
      <c r="L5" s="70" t="s">
        <v>21</v>
      </c>
      <c r="M5" s="69" t="s">
        <v>141</v>
      </c>
    </row>
    <row r="6" spans="1:13" x14ac:dyDescent="0.4">
      <c r="A6" s="53" t="s">
        <v>97</v>
      </c>
      <c r="B6" s="97" t="b">
        <v>0</v>
      </c>
      <c r="C6" s="60" t="s">
        <v>115</v>
      </c>
      <c r="D6" s="53" t="s">
        <v>125</v>
      </c>
      <c r="E6" s="97" t="b">
        <v>0</v>
      </c>
      <c r="G6" s="67"/>
      <c r="I6" s="86">
        <f>M18</f>
        <v>0</v>
      </c>
      <c r="J6" s="86">
        <f>M23*-1</f>
        <v>0</v>
      </c>
      <c r="K6" s="86" t="str">
        <f>M28</f>
        <v/>
      </c>
      <c r="L6" s="89">
        <f>M35</f>
        <v>0</v>
      </c>
      <c r="M6" s="86">
        <f>SUM(I6:L6)</f>
        <v>0</v>
      </c>
    </row>
    <row r="7" spans="1:13" ht="19.5" thickBot="1" x14ac:dyDescent="0.45">
      <c r="A7" s="54" t="s">
        <v>98</v>
      </c>
      <c r="B7" s="98" t="b">
        <v>0</v>
      </c>
      <c r="D7" s="54" t="s">
        <v>120</v>
      </c>
      <c r="E7" s="98" t="b">
        <v>0</v>
      </c>
      <c r="F7" t="s">
        <v>127</v>
      </c>
      <c r="G7" s="67"/>
      <c r="M7" s="69" t="s">
        <v>142</v>
      </c>
    </row>
    <row r="8" spans="1:13" ht="19.5" thickBot="1" x14ac:dyDescent="0.45">
      <c r="G8" s="67"/>
      <c r="M8" s="87">
        <f>M6*0.1</f>
        <v>0</v>
      </c>
    </row>
    <row r="9" spans="1:13" x14ac:dyDescent="0.4">
      <c r="A9" s="56" t="s">
        <v>100</v>
      </c>
      <c r="B9" s="14" t="s">
        <v>108</v>
      </c>
      <c r="C9" s="72" t="s">
        <v>105</v>
      </c>
      <c r="D9" s="73" t="s">
        <v>106</v>
      </c>
      <c r="E9" s="74" t="s">
        <v>107</v>
      </c>
      <c r="G9" s="67"/>
      <c r="M9" s="77" t="s">
        <v>143</v>
      </c>
    </row>
    <row r="10" spans="1:13" ht="19.5" thickBot="1" x14ac:dyDescent="0.45">
      <c r="A10" t="s">
        <v>99</v>
      </c>
      <c r="C10" s="99" t="b">
        <v>0</v>
      </c>
      <c r="D10" s="100" t="b">
        <v>0</v>
      </c>
      <c r="E10" s="98" t="b">
        <v>0</v>
      </c>
      <c r="G10" s="67"/>
      <c r="M10" s="88">
        <f>M6+M8</f>
        <v>0</v>
      </c>
    </row>
    <row r="11" spans="1:13" x14ac:dyDescent="0.4">
      <c r="A11" s="53" t="s">
        <v>101</v>
      </c>
      <c r="B11" s="97" t="b">
        <v>0</v>
      </c>
      <c r="C11" s="76">
        <v>7000</v>
      </c>
      <c r="D11" s="76">
        <v>11000</v>
      </c>
      <c r="E11" s="76">
        <v>13000</v>
      </c>
      <c r="G11" s="67"/>
    </row>
    <row r="12" spans="1:13" x14ac:dyDescent="0.4">
      <c r="A12" s="55" t="s">
        <v>102</v>
      </c>
      <c r="B12" s="101" t="b">
        <v>0</v>
      </c>
      <c r="C12" s="76">
        <v>7000</v>
      </c>
      <c r="D12" s="76">
        <v>11000</v>
      </c>
      <c r="E12" s="76">
        <v>13000</v>
      </c>
      <c r="G12" s="67"/>
      <c r="I12" s="56" t="s">
        <v>23</v>
      </c>
      <c r="J12" t="s">
        <v>146</v>
      </c>
    </row>
    <row r="13" spans="1:13" x14ac:dyDescent="0.4">
      <c r="A13" s="55" t="s">
        <v>103</v>
      </c>
      <c r="B13" s="101" t="b">
        <v>0</v>
      </c>
      <c r="C13" s="76">
        <v>4000</v>
      </c>
      <c r="D13" s="76">
        <v>7000</v>
      </c>
      <c r="E13" s="76">
        <v>9000</v>
      </c>
      <c r="G13" s="67"/>
      <c r="I13" s="69"/>
      <c r="J13" s="75" t="s">
        <v>105</v>
      </c>
      <c r="K13" s="75" t="s">
        <v>106</v>
      </c>
      <c r="L13" s="75" t="s">
        <v>107</v>
      </c>
      <c r="M13" s="75" t="s">
        <v>144</v>
      </c>
    </row>
    <row r="14" spans="1:13" ht="19.5" thickBot="1" x14ac:dyDescent="0.45">
      <c r="A14" s="54" t="s">
        <v>104</v>
      </c>
      <c r="B14" s="98" t="b">
        <v>0</v>
      </c>
      <c r="C14" s="76">
        <v>14000</v>
      </c>
      <c r="D14" s="76">
        <v>22000</v>
      </c>
      <c r="E14" s="76">
        <v>26000</v>
      </c>
      <c r="G14" s="67"/>
      <c r="I14" s="69" t="s">
        <v>101</v>
      </c>
      <c r="J14" s="78" t="str">
        <f>IF(AND(B11=TRUE,C10=TRUE),C11,"")</f>
        <v/>
      </c>
      <c r="K14" s="78" t="str">
        <f>IF(AND(B11=TRUE,D10=TRUE),D11,"")</f>
        <v/>
      </c>
      <c r="L14" s="78" t="str">
        <f>IF(AND(B11=TRUE,E10=TRUE),E11,"")</f>
        <v/>
      </c>
      <c r="M14" s="78">
        <f>SUM(J14:L14)</f>
        <v>0</v>
      </c>
    </row>
    <row r="15" spans="1:13" x14ac:dyDescent="0.4">
      <c r="G15" s="67"/>
      <c r="I15" s="69" t="s">
        <v>102</v>
      </c>
      <c r="J15" s="78" t="str">
        <f>IF(AND(B12=TRUE,C10=TRUE),C12,"")</f>
        <v/>
      </c>
      <c r="K15" s="78" t="str">
        <f>IF(AND(B12=TRUE,D10=TRUE),D12,"")</f>
        <v/>
      </c>
      <c r="L15" s="78" t="str">
        <f>IF(AND(B12=TRUE,E10=TRUE),E12,"")</f>
        <v/>
      </c>
      <c r="M15" s="78">
        <f>SUM(J15:L15)</f>
        <v>0</v>
      </c>
    </row>
    <row r="16" spans="1:13" x14ac:dyDescent="0.4">
      <c r="A16" s="56" t="s">
        <v>109</v>
      </c>
      <c r="G16" s="67"/>
      <c r="I16" s="69" t="s">
        <v>103</v>
      </c>
      <c r="J16" s="78" t="str">
        <f>IF(AND(B13=TRUE,C10=TRUE),C13,"")</f>
        <v/>
      </c>
      <c r="K16" s="78" t="str">
        <f>IF(AND(B13=TRUE,D10=TRUE),D13,"")</f>
        <v/>
      </c>
      <c r="L16" s="78" t="str">
        <f>IF(AND(B13=TRUE,E10=TRUE),E13,"")</f>
        <v/>
      </c>
      <c r="M16" s="78">
        <f t="shared" ref="M16:M17" si="0">SUM(J16:L16)</f>
        <v>0</v>
      </c>
    </row>
    <row r="17" spans="1:13" ht="19.5" thickBot="1" x14ac:dyDescent="0.45">
      <c r="A17" t="s">
        <v>110</v>
      </c>
      <c r="G17" s="67"/>
      <c r="I17" s="69" t="s">
        <v>104</v>
      </c>
      <c r="J17" s="78" t="str">
        <f>IF(AND(B14=TRUE,C10=TRUE),C14,"")</f>
        <v/>
      </c>
      <c r="K17" s="78" t="str">
        <f>IF(AND(B14=TRUE,D10=TRUE),D14,"")</f>
        <v/>
      </c>
      <c r="L17" s="79" t="str">
        <f>IF(AND(B14=TRUE,E10=TRUE),E14,"")</f>
        <v/>
      </c>
      <c r="M17" s="78">
        <f t="shared" si="0"/>
        <v>0</v>
      </c>
    </row>
    <row r="18" spans="1:13" ht="19.5" thickBot="1" x14ac:dyDescent="0.45">
      <c r="A18" s="58" t="s">
        <v>111</v>
      </c>
      <c r="B18" s="102" t="b">
        <v>0</v>
      </c>
      <c r="C18" s="76">
        <v>1000</v>
      </c>
      <c r="D18" t="s">
        <v>118</v>
      </c>
      <c r="G18" s="67"/>
      <c r="L18" s="71" t="s">
        <v>145</v>
      </c>
      <c r="M18" s="80">
        <f>SUM(M14:M17)</f>
        <v>0</v>
      </c>
    </row>
    <row r="19" spans="1:13" x14ac:dyDescent="0.4">
      <c r="A19" s="59" t="s">
        <v>112</v>
      </c>
      <c r="B19" s="103" t="b">
        <v>0</v>
      </c>
      <c r="C19" s="76">
        <v>1000</v>
      </c>
      <c r="D19" t="s">
        <v>118</v>
      </c>
      <c r="G19" s="67"/>
    </row>
    <row r="20" spans="1:13" x14ac:dyDescent="0.4">
      <c r="A20" s="59" t="s">
        <v>113</v>
      </c>
      <c r="B20" s="103" t="b">
        <v>0</v>
      </c>
      <c r="C20" s="76">
        <v>1000</v>
      </c>
      <c r="G20" s="67"/>
    </row>
    <row r="21" spans="1:13" x14ac:dyDescent="0.4">
      <c r="A21" s="66" t="s">
        <v>114</v>
      </c>
      <c r="B21" s="104" t="b">
        <v>0</v>
      </c>
      <c r="C21" s="76">
        <v>8000</v>
      </c>
      <c r="D21" t="s">
        <v>121</v>
      </c>
      <c r="G21" s="67"/>
      <c r="I21" s="56" t="s">
        <v>147</v>
      </c>
      <c r="J21" t="s">
        <v>148</v>
      </c>
    </row>
    <row r="22" spans="1:13" ht="19.5" thickBot="1" x14ac:dyDescent="0.45">
      <c r="A22" s="54" t="s">
        <v>136</v>
      </c>
      <c r="B22" s="98" t="b">
        <v>0</v>
      </c>
      <c r="C22" s="76">
        <v>0</v>
      </c>
      <c r="D22" t="s">
        <v>137</v>
      </c>
      <c r="G22" s="67"/>
      <c r="I22" t="s">
        <v>149</v>
      </c>
      <c r="J22" t="s">
        <v>150</v>
      </c>
      <c r="K22" t="s">
        <v>5</v>
      </c>
    </row>
    <row r="23" spans="1:13" ht="19.5" thickBot="1" x14ac:dyDescent="0.45">
      <c r="G23" s="67"/>
      <c r="I23" s="81">
        <f>M18</f>
        <v>0</v>
      </c>
      <c r="J23" s="69">
        <v>0.2</v>
      </c>
      <c r="K23" s="105" t="b">
        <f>B6</f>
        <v>0</v>
      </c>
      <c r="L23" s="82" t="s">
        <v>151</v>
      </c>
      <c r="M23" s="90" t="str">
        <f>IF(K23=TRUE,I23*J23,"0")</f>
        <v>0</v>
      </c>
    </row>
    <row r="24" spans="1:13" ht="19.5" thickBot="1" x14ac:dyDescent="0.45">
      <c r="A24" s="64" t="s">
        <v>122</v>
      </c>
      <c r="C24" t="s">
        <v>130</v>
      </c>
      <c r="G24" s="67"/>
      <c r="M24" t="s">
        <v>152</v>
      </c>
    </row>
    <row r="25" spans="1:13" x14ac:dyDescent="0.4">
      <c r="A25" s="53" t="s">
        <v>123</v>
      </c>
      <c r="B25" s="68" t="s">
        <v>129</v>
      </c>
      <c r="C25" s="106" t="str">
        <f>IF(OR(AND(B6=FALSE,B7=FALSE),AND(B6=TRUE,B7=TRUE)),"会員か一般どちらか片方にチェックを入れてください","")</f>
        <v>会員か一般どちらか片方にチェックを入れてください</v>
      </c>
      <c r="G25" s="67"/>
    </row>
    <row r="26" spans="1:13" x14ac:dyDescent="0.4">
      <c r="A26" s="55" t="s">
        <v>128</v>
      </c>
      <c r="B26" t="s">
        <v>129</v>
      </c>
      <c r="C26" s="107" t="str">
        <f>IF(OR(AND(E6=FALSE,E7=FALSE),AND(E6=TRUE,E7=TRUE)),"平日か土日祝どちらか片方にチェックを入れてください","")</f>
        <v>平日か土日祝どちらか片方にチェックを入れてください</v>
      </c>
      <c r="G26" s="67"/>
      <c r="I26" s="56" t="s">
        <v>153</v>
      </c>
      <c r="J26" t="s">
        <v>154</v>
      </c>
    </row>
    <row r="27" spans="1:13" ht="19.5" thickBot="1" x14ac:dyDescent="0.45">
      <c r="A27" s="55" t="s">
        <v>111</v>
      </c>
      <c r="B27" t="s">
        <v>131</v>
      </c>
      <c r="C27" s="107" t="str">
        <f>IF(AND(B18=TRUE,B14=TRUE),"",IF(AND(OR(B11=TRUE,B12=TRUE,B13=TRUE),B18=TRUE),"有線マイクは大会議室以外ではご利用になれません",""))</f>
        <v/>
      </c>
      <c r="G27" s="67"/>
      <c r="I27" t="s">
        <v>149</v>
      </c>
      <c r="J27" t="s">
        <v>157</v>
      </c>
      <c r="K27" t="s">
        <v>155</v>
      </c>
    </row>
    <row r="28" spans="1:13" ht="19.5" thickBot="1" x14ac:dyDescent="0.45">
      <c r="A28" s="55" t="s">
        <v>112</v>
      </c>
      <c r="B28" t="s">
        <v>131</v>
      </c>
      <c r="C28" s="108" t="str">
        <f>IF(AND(B19=TRUE,B14=TRUE),"",IF(AND(OR(B11=TRUE,B12=TRUE,B13=TRUE),B19=TRUE),"ワイヤレスマイクは大会議室以外ではご利用になれません",""))</f>
        <v/>
      </c>
      <c r="G28" s="67"/>
      <c r="I28" s="83">
        <f>M18</f>
        <v>0</v>
      </c>
      <c r="J28" s="69">
        <v>0.2</v>
      </c>
      <c r="K28" s="105" t="b">
        <f>E7</f>
        <v>0</v>
      </c>
      <c r="L28" s="82" t="s">
        <v>156</v>
      </c>
      <c r="M28" s="84" t="str">
        <f>IF(K28=TRUE,I28*J28,"")</f>
        <v/>
      </c>
    </row>
    <row r="29" spans="1:13" x14ac:dyDescent="0.4">
      <c r="A29" s="55" t="s">
        <v>22</v>
      </c>
      <c r="B29" t="s">
        <v>159</v>
      </c>
      <c r="C29" s="107" t="str">
        <f>IF(AND(B20=TRUE,B21=TRUE),"スクリーンはプロジェクタの申込内容に含まれます","")</f>
        <v/>
      </c>
      <c r="G29" s="67"/>
    </row>
    <row r="30" spans="1:13" x14ac:dyDescent="0.4">
      <c r="A30" s="55" t="s">
        <v>114</v>
      </c>
      <c r="B30" t="s">
        <v>132</v>
      </c>
      <c r="C30" s="107" t="str">
        <f>IF(AND(OR(E7=TRUE,E10=TRUE),B21=TRUE),"プロジェクタは平日9時～17時のみご利用いただけます","")</f>
        <v/>
      </c>
      <c r="G30" s="67"/>
    </row>
    <row r="31" spans="1:13" ht="19.5" thickBot="1" x14ac:dyDescent="0.45">
      <c r="A31" s="54" t="s">
        <v>134</v>
      </c>
      <c r="B31" s="57" t="s">
        <v>135</v>
      </c>
      <c r="C31" s="109" t="str">
        <f>IF(AND(B22=TRUE,B7=TRUE),"WiFiは会員のみご利用いただけます","")</f>
        <v/>
      </c>
      <c r="G31" s="67"/>
      <c r="I31" s="56" t="s">
        <v>21</v>
      </c>
      <c r="J31" t="s">
        <v>158</v>
      </c>
    </row>
    <row r="32" spans="1:13" x14ac:dyDescent="0.4">
      <c r="G32" s="67"/>
      <c r="I32" s="75" t="s">
        <v>111</v>
      </c>
      <c r="J32" s="75" t="s">
        <v>112</v>
      </c>
      <c r="K32" s="75" t="s">
        <v>22</v>
      </c>
      <c r="L32" s="75" t="s">
        <v>114</v>
      </c>
      <c r="M32" s="75" t="s">
        <v>144</v>
      </c>
    </row>
    <row r="33" spans="7:13" x14ac:dyDescent="0.4">
      <c r="G33" s="67"/>
      <c r="I33" s="83" t="str">
        <f>IF(B18=TRUE,C18,"")</f>
        <v/>
      </c>
      <c r="J33" s="83" t="str">
        <f>IF(B19=TRUE,C19,"")</f>
        <v/>
      </c>
      <c r="K33" s="83" t="str">
        <f>IF(B20=TRUE,C20,"")</f>
        <v/>
      </c>
      <c r="L33" s="83" t="str">
        <f>IF(B21=TRUE,C21,"")</f>
        <v/>
      </c>
      <c r="M33" s="83">
        <f>SUM(I33:L33)</f>
        <v>0</v>
      </c>
    </row>
    <row r="34" spans="7:13" ht="19.5" thickBot="1" x14ac:dyDescent="0.45">
      <c r="G34" s="67"/>
    </row>
    <row r="35" spans="7:13" ht="19.5" thickBot="1" x14ac:dyDescent="0.45">
      <c r="J35" s="69" t="s">
        <v>160</v>
      </c>
      <c r="K35" s="70">
        <f>COUNTIF(C10:E10,"TRUE")</f>
        <v>0</v>
      </c>
      <c r="L35" s="82" t="s">
        <v>161</v>
      </c>
      <c r="M35" s="85">
        <f>M33*K35</f>
        <v>0</v>
      </c>
    </row>
  </sheetData>
  <sheetProtection sheet="1" objects="1" scenarios="1"/>
  <mergeCells count="1">
    <mergeCell ref="A1:F1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E861C15E2CDD1418C0D714F3247A658" ma:contentTypeVersion="14" ma:contentTypeDescription="新しいドキュメントを作成します。" ma:contentTypeScope="" ma:versionID="ab0199d7a8d29d45eb3dc9fc35394714">
  <xsd:schema xmlns:xsd="http://www.w3.org/2001/XMLSchema" xmlns:xs="http://www.w3.org/2001/XMLSchema" xmlns:p="http://schemas.microsoft.com/office/2006/metadata/properties" xmlns:ns2="3ded9bed-e3f2-481e-a6f3-7d594d181ea4" xmlns:ns3="4759461b-c9dd-41be-b72f-b96fd1182e37" targetNamespace="http://schemas.microsoft.com/office/2006/metadata/properties" ma:root="true" ma:fieldsID="19ed7492d3a5a5306cd10824784c2e4e" ns2:_="" ns3:_="">
    <xsd:import namespace="3ded9bed-e3f2-481e-a6f3-7d594d181ea4"/>
    <xsd:import namespace="4759461b-c9dd-41be-b72f-b96fd1182e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d9bed-e3f2-481e-a6f3-7d594d181e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0ab4fe0e-3143-4bca-9aa8-c32db2c71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59461b-c9dd-41be-b72f-b96fd1182e3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d9593e1-c7a7-4039-a577-319f8dc6bc4c}" ma:internalName="TaxCatchAll" ma:showField="CatchAllData" ma:web="4759461b-c9dd-41be-b72f-b96fd1182e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BD5FB7-41E2-4418-930A-09BDC21D0C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d9bed-e3f2-481e-a6f3-7d594d181ea4"/>
    <ds:schemaRef ds:uri="4759461b-c9dd-41be-b72f-b96fd1182e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CEA298-6923-45BA-8D2E-04A0205ED7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リスト</vt:lpstr>
      <vt:lpstr>計算用シート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</dc:creator>
  <cp:lastModifiedBy>PC15</cp:lastModifiedBy>
  <cp:lastPrinted>2023-08-01T06:32:38Z</cp:lastPrinted>
  <dcterms:created xsi:type="dcterms:W3CDTF">2023-07-19T05:37:37Z</dcterms:created>
  <dcterms:modified xsi:type="dcterms:W3CDTF">2023-08-01T06:32:44Z</dcterms:modified>
</cp:coreProperties>
</file>